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ThisWorkbook" defaultThemeVersion="124226"/>
  <mc:AlternateContent xmlns:mc="http://schemas.openxmlformats.org/markup-compatibility/2006">
    <mc:Choice Requires="x15">
      <x15ac:absPath xmlns:x15ac="http://schemas.microsoft.com/office/spreadsheetml/2010/11/ac" url="U:\Dokumenty\AKCE_2026\_ZS_Krestova_36\VZ_11_26_I_ETAPA_Oprava_elektro_pav_A-B-C_ZS_Krestova\2026-02-05_UPRAVY_Pavilon_D\"/>
    </mc:Choice>
  </mc:AlternateContent>
  <xr:revisionPtr revIDLastSave="0" documentId="13_ncr:1_{7778E207-52E6-476F-89D4-1D1867B07588}" xr6:coauthVersionLast="47" xr6:coauthVersionMax="47" xr10:uidLastSave="{00000000-0000-0000-0000-000000000000}"/>
  <bookViews>
    <workbookView xWindow="-120" yWindow="-120" windowWidth="29040" windowHeight="15720" activeTab="6" xr2:uid="{00000000-000D-0000-FFFF-FFFF00000000}"/>
  </bookViews>
  <sheets>
    <sheet name="Pokyny pro vyplnění" sheetId="11" r:id="rId1"/>
    <sheet name="Stavba" sheetId="1" r:id="rId2"/>
    <sheet name="VzorPolozky" sheetId="10" state="hidden" r:id="rId3"/>
    <sheet name="I. etapa 01 Pol" sheetId="12" r:id="rId4"/>
    <sheet name="Rekapitulace" sheetId="16" r:id="rId5"/>
    <sheet name="Položky" sheetId="17" r:id="rId6"/>
    <sheet name="Specifikace TS" sheetId="18" r:id="rId7"/>
  </sheets>
  <externalReferences>
    <externalReference r:id="rId8"/>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'I. etapa 01 Pol'!$1:$7</definedName>
    <definedName name="oadresa">Stavba!$D$6</definedName>
    <definedName name="Objednatel" localSheetId="1">Stavba!$D$5</definedName>
    <definedName name="Objekt" localSheetId="1">Stavba!$B$38</definedName>
    <definedName name="_xlnm.Print_Area" localSheetId="3">'I. etapa 01 Pol'!$A$1:$Y$245</definedName>
    <definedName name="_xlnm.Print_Area" localSheetId="1">Stavba!$A$1:$J$65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2" i="17" l="1"/>
  <c r="G211" i="17"/>
  <c r="G210" i="17"/>
  <c r="G209" i="17"/>
  <c r="G208" i="17"/>
  <c r="G207" i="17"/>
  <c r="G206" i="17"/>
  <c r="G205" i="17"/>
  <c r="G204" i="17"/>
  <c r="G203" i="17"/>
  <c r="G202" i="17"/>
  <c r="G201" i="17"/>
  <c r="G191" i="17"/>
  <c r="G190" i="17"/>
  <c r="G189" i="17"/>
  <c r="G188" i="17"/>
  <c r="G187" i="17"/>
  <c r="G186" i="17"/>
  <c r="G185" i="17"/>
  <c r="G184" i="17"/>
  <c r="G183" i="17"/>
  <c r="G182" i="17"/>
  <c r="G181" i="17"/>
  <c r="G180" i="17"/>
  <c r="G179" i="17"/>
  <c r="G178" i="17"/>
  <c r="G165" i="17"/>
  <c r="G164" i="17"/>
  <c r="G163" i="17"/>
  <c r="G162" i="17"/>
  <c r="G161" i="17"/>
  <c r="G160" i="17"/>
  <c r="G159" i="17"/>
  <c r="G158" i="17"/>
  <c r="G157" i="17"/>
  <c r="G156" i="17"/>
  <c r="G155" i="17"/>
  <c r="G154" i="17"/>
  <c r="G153" i="17"/>
  <c r="G152" i="17"/>
  <c r="G151" i="17"/>
  <c r="G150" i="17"/>
  <c r="G149" i="17"/>
  <c r="G148" i="17"/>
  <c r="G147" i="17"/>
  <c r="G146" i="17"/>
  <c r="G145" i="17"/>
  <c r="G144" i="17"/>
  <c r="G143" i="17"/>
  <c r="G142" i="17"/>
  <c r="G141" i="17"/>
  <c r="G140" i="17"/>
  <c r="G139" i="17"/>
  <c r="G138" i="17"/>
  <c r="G137" i="17"/>
  <c r="G136" i="17"/>
  <c r="G135" i="17"/>
  <c r="G134" i="17"/>
  <c r="G133" i="17"/>
  <c r="G132" i="17"/>
  <c r="G131" i="17"/>
  <c r="G130" i="17"/>
  <c r="G129" i="17"/>
  <c r="G128" i="17"/>
  <c r="G127" i="17"/>
  <c r="G126" i="17"/>
  <c r="G125" i="17"/>
  <c r="G124" i="17"/>
  <c r="G123" i="17"/>
  <c r="G122" i="17"/>
  <c r="G121" i="17"/>
  <c r="G120" i="17"/>
  <c r="G119" i="17"/>
  <c r="G118" i="17"/>
  <c r="G117" i="17"/>
  <c r="G116" i="17"/>
  <c r="G115" i="17"/>
  <c r="G114" i="17"/>
  <c r="G113" i="17"/>
  <c r="G112" i="17"/>
  <c r="G111" i="17"/>
  <c r="G110" i="17"/>
  <c r="G109" i="17"/>
  <c r="G108" i="17"/>
  <c r="G107" i="17"/>
  <c r="G106" i="17"/>
  <c r="G105" i="17"/>
  <c r="G104" i="17"/>
  <c r="G103" i="17"/>
  <c r="G102" i="17"/>
  <c r="G101" i="17"/>
  <c r="G100" i="17"/>
  <c r="G99" i="17"/>
  <c r="G98" i="17"/>
  <c r="G97" i="17"/>
  <c r="G87" i="17"/>
  <c r="G86" i="17"/>
  <c r="G85" i="17"/>
  <c r="G90" i="17" s="1"/>
  <c r="D93" i="17" s="1"/>
  <c r="C13" i="16" s="1"/>
  <c r="D13" i="16" s="1"/>
  <c r="G75" i="17"/>
  <c r="G74" i="17"/>
  <c r="G73" i="17"/>
  <c r="G72" i="17"/>
  <c r="G71" i="17"/>
  <c r="G70" i="17"/>
  <c r="G69" i="17"/>
  <c r="G68" i="17"/>
  <c r="G67" i="17"/>
  <c r="G66" i="17"/>
  <c r="G65" i="17"/>
  <c r="G64" i="17"/>
  <c r="G63" i="17"/>
  <c r="G62" i="17"/>
  <c r="G61" i="17"/>
  <c r="G60" i="17"/>
  <c r="G59" i="17"/>
  <c r="G58" i="17"/>
  <c r="G57" i="17"/>
  <c r="G56" i="17"/>
  <c r="G55" i="17"/>
  <c r="G54" i="17"/>
  <c r="G53" i="17"/>
  <c r="G52" i="17"/>
  <c r="G51" i="17"/>
  <c r="G50" i="17"/>
  <c r="G49" i="17"/>
  <c r="G48" i="17"/>
  <c r="G47" i="17"/>
  <c r="G46" i="17"/>
  <c r="G45" i="17"/>
  <c r="G44" i="17"/>
  <c r="G43" i="17"/>
  <c r="G42" i="17"/>
  <c r="G41" i="17"/>
  <c r="G31" i="17"/>
  <c r="G30" i="17"/>
  <c r="G29" i="17"/>
  <c r="G28" i="17"/>
  <c r="G34" i="17" s="1"/>
  <c r="D37" i="17" s="1"/>
  <c r="C12" i="16" s="1"/>
  <c r="D12" i="16" s="1"/>
  <c r="G18" i="17"/>
  <c r="G17" i="17"/>
  <c r="G16" i="17"/>
  <c r="G15" i="17"/>
  <c r="G14" i="17"/>
  <c r="G13" i="17"/>
  <c r="G12" i="17"/>
  <c r="G11" i="17"/>
  <c r="G10" i="17"/>
  <c r="G9" i="17"/>
  <c r="G8" i="17"/>
  <c r="G7" i="17"/>
  <c r="G6" i="17"/>
  <c r="G5" i="17"/>
  <c r="G4" i="17"/>
  <c r="G3" i="17"/>
  <c r="G21" i="17" s="1"/>
  <c r="D24" i="17" s="1"/>
  <c r="C5" i="16" s="1"/>
  <c r="C32" i="16"/>
  <c r="D31" i="16"/>
  <c r="D32" i="16" s="1"/>
  <c r="D27" i="16"/>
  <c r="D18" i="16"/>
  <c r="D17" i="16"/>
  <c r="D16" i="16"/>
  <c r="D15" i="16"/>
  <c r="D14" i="16"/>
  <c r="D11" i="16"/>
  <c r="D10" i="16"/>
  <c r="D8" i="16"/>
  <c r="D7" i="16"/>
  <c r="G215" i="17" l="1"/>
  <c r="D218" i="17" s="1"/>
  <c r="C22" i="16" s="1"/>
  <c r="C23" i="16" s="1"/>
  <c r="G194" i="17"/>
  <c r="D197" i="17" s="1"/>
  <c r="C26" i="16" s="1"/>
  <c r="C28" i="16" s="1"/>
  <c r="G168" i="17"/>
  <c r="D174" i="17" s="1"/>
  <c r="C6" i="16" s="1"/>
  <c r="D6" i="16" s="1"/>
  <c r="G78" i="17"/>
  <c r="D81" i="17" s="1"/>
  <c r="C9" i="16" s="1"/>
  <c r="D9" i="16" s="1"/>
  <c r="D5" i="16"/>
  <c r="D22" i="16" l="1"/>
  <c r="D23" i="16" s="1"/>
  <c r="D26" i="16"/>
  <c r="D19" i="16"/>
  <c r="C19" i="16"/>
  <c r="C34" i="16" s="1"/>
  <c r="D34" i="16" s="1"/>
  <c r="D38" i="16" s="1"/>
  <c r="F216" i="12" s="1"/>
  <c r="D28" i="16"/>
  <c r="D39" i="16" l="1"/>
  <c r="D40" i="16" s="1"/>
  <c r="I64" i="1" l="1"/>
  <c r="I63" i="1"/>
  <c r="I19" i="1" s="1"/>
  <c r="I62" i="1"/>
  <c r="I60" i="1"/>
  <c r="I59" i="1"/>
  <c r="I58" i="1"/>
  <c r="I57" i="1"/>
  <c r="I56" i="1"/>
  <c r="I55" i="1"/>
  <c r="I54" i="1"/>
  <c r="I53" i="1"/>
  <c r="BA242" i="12"/>
  <c r="BA240" i="12"/>
  <c r="BA238" i="12"/>
  <c r="BA234" i="12"/>
  <c r="BA175" i="12"/>
  <c r="BA169" i="12"/>
  <c r="BA163" i="12"/>
  <c r="BA157" i="12"/>
  <c r="BA103" i="12"/>
  <c r="BA43" i="12"/>
  <c r="G8" i="12"/>
  <c r="O8" i="12"/>
  <c r="G9" i="12"/>
  <c r="I9" i="12"/>
  <c r="I8" i="12" s="1"/>
  <c r="K9" i="12"/>
  <c r="K8" i="12" s="1"/>
  <c r="M9" i="12"/>
  <c r="M8" i="12" s="1"/>
  <c r="O9" i="12"/>
  <c r="Q9" i="12"/>
  <c r="Q8" i="12" s="1"/>
  <c r="V9" i="12"/>
  <c r="V8" i="12" s="1"/>
  <c r="G12" i="12"/>
  <c r="I12" i="12"/>
  <c r="K12" i="12"/>
  <c r="M12" i="12"/>
  <c r="O12" i="12"/>
  <c r="Q12" i="12"/>
  <c r="V12" i="12"/>
  <c r="G13" i="12"/>
  <c r="G14" i="12"/>
  <c r="M14" i="12" s="1"/>
  <c r="I14" i="12"/>
  <c r="I13" i="12" s="1"/>
  <c r="K14" i="12"/>
  <c r="K13" i="12" s="1"/>
  <c r="O14" i="12"/>
  <c r="O13" i="12" s="1"/>
  <c r="Q14" i="12"/>
  <c r="Q13" i="12" s="1"/>
  <c r="V14" i="12"/>
  <c r="V13" i="12" s="1"/>
  <c r="G42" i="12"/>
  <c r="M42" i="12" s="1"/>
  <c r="I42" i="12"/>
  <c r="K42" i="12"/>
  <c r="O42" i="12"/>
  <c r="Q42" i="12"/>
  <c r="V42" i="12"/>
  <c r="G71" i="12"/>
  <c r="I71" i="12"/>
  <c r="K71" i="12"/>
  <c r="M71" i="12"/>
  <c r="O71" i="12"/>
  <c r="Q71" i="12"/>
  <c r="V71" i="12"/>
  <c r="G73" i="12"/>
  <c r="M73" i="12" s="1"/>
  <c r="I73" i="12"/>
  <c r="K73" i="12"/>
  <c r="O73" i="12"/>
  <c r="Q73" i="12"/>
  <c r="V73" i="12"/>
  <c r="G102" i="12"/>
  <c r="M102" i="12" s="1"/>
  <c r="I102" i="12"/>
  <c r="K102" i="12"/>
  <c r="O102" i="12"/>
  <c r="Q102" i="12"/>
  <c r="V102" i="12"/>
  <c r="G131" i="12"/>
  <c r="I131" i="12"/>
  <c r="K131" i="12"/>
  <c r="M131" i="12"/>
  <c r="O131" i="12"/>
  <c r="Q131" i="12"/>
  <c r="V131" i="12"/>
  <c r="K132" i="12"/>
  <c r="V132" i="12"/>
  <c r="G133" i="12"/>
  <c r="G132" i="12" s="1"/>
  <c r="I133" i="12"/>
  <c r="I132" i="12" s="1"/>
  <c r="K133" i="12"/>
  <c r="O133" i="12"/>
  <c r="O132" i="12" s="1"/>
  <c r="Q133" i="12"/>
  <c r="Q132" i="12" s="1"/>
  <c r="V133" i="12"/>
  <c r="I138" i="12"/>
  <c r="G139" i="12"/>
  <c r="I139" i="12"/>
  <c r="K139" i="12"/>
  <c r="K138" i="12" s="1"/>
  <c r="M139" i="12"/>
  <c r="O139" i="12"/>
  <c r="Q139" i="12"/>
  <c r="Q138" i="12" s="1"/>
  <c r="V139" i="12"/>
  <c r="V138" i="12" s="1"/>
  <c r="G145" i="12"/>
  <c r="I145" i="12"/>
  <c r="K145" i="12"/>
  <c r="M145" i="12"/>
  <c r="O145" i="12"/>
  <c r="Q145" i="12"/>
  <c r="V145" i="12"/>
  <c r="G147" i="12"/>
  <c r="G138" i="12" s="1"/>
  <c r="I147" i="12"/>
  <c r="K147" i="12"/>
  <c r="O147" i="12"/>
  <c r="O138" i="12" s="1"/>
  <c r="Q147" i="12"/>
  <c r="V147" i="12"/>
  <c r="G150" i="12"/>
  <c r="M150" i="12" s="1"/>
  <c r="I150" i="12"/>
  <c r="K150" i="12"/>
  <c r="O150" i="12"/>
  <c r="Q150" i="12"/>
  <c r="V150" i="12"/>
  <c r="V152" i="12"/>
  <c r="G153" i="12"/>
  <c r="G152" i="12" s="1"/>
  <c r="I153" i="12"/>
  <c r="K153" i="12"/>
  <c r="K152" i="12" s="1"/>
  <c r="M153" i="12"/>
  <c r="O153" i="12"/>
  <c r="O152" i="12" s="1"/>
  <c r="Q153" i="12"/>
  <c r="V153" i="12"/>
  <c r="G159" i="12"/>
  <c r="M159" i="12" s="1"/>
  <c r="I159" i="12"/>
  <c r="K159" i="12"/>
  <c r="O159" i="12"/>
  <c r="Q159" i="12"/>
  <c r="V159" i="12"/>
  <c r="G165" i="12"/>
  <c r="M165" i="12" s="1"/>
  <c r="I165" i="12"/>
  <c r="I152" i="12" s="1"/>
  <c r="K165" i="12"/>
  <c r="O165" i="12"/>
  <c r="Q165" i="12"/>
  <c r="Q152" i="12" s="1"/>
  <c r="V165" i="12"/>
  <c r="G171" i="12"/>
  <c r="I171" i="12"/>
  <c r="K171" i="12"/>
  <c r="M171" i="12"/>
  <c r="O171" i="12"/>
  <c r="Q171" i="12"/>
  <c r="V171" i="12"/>
  <c r="K177" i="12"/>
  <c r="V177" i="12"/>
  <c r="G178" i="12"/>
  <c r="G177" i="12" s="1"/>
  <c r="I178" i="12"/>
  <c r="I177" i="12" s="1"/>
  <c r="K178" i="12"/>
  <c r="O178" i="12"/>
  <c r="O177" i="12" s="1"/>
  <c r="Q178" i="12"/>
  <c r="Q177" i="12" s="1"/>
  <c r="V178" i="12"/>
  <c r="G180" i="12"/>
  <c r="O180" i="12"/>
  <c r="Q180" i="12"/>
  <c r="G181" i="12"/>
  <c r="I181" i="12"/>
  <c r="I180" i="12" s="1"/>
  <c r="K181" i="12"/>
  <c r="K180" i="12" s="1"/>
  <c r="M181" i="12"/>
  <c r="M180" i="12" s="1"/>
  <c r="O181" i="12"/>
  <c r="Q181" i="12"/>
  <c r="V181" i="12"/>
  <c r="V180" i="12" s="1"/>
  <c r="G184" i="12"/>
  <c r="G183" i="12" s="1"/>
  <c r="I184" i="12"/>
  <c r="I183" i="12" s="1"/>
  <c r="K184" i="12"/>
  <c r="O184" i="12"/>
  <c r="O183" i="12" s="1"/>
  <c r="Q184" i="12"/>
  <c r="Q183" i="12" s="1"/>
  <c r="V184" i="12"/>
  <c r="G186" i="12"/>
  <c r="M186" i="12" s="1"/>
  <c r="I186" i="12"/>
  <c r="K186" i="12"/>
  <c r="O186" i="12"/>
  <c r="Q186" i="12"/>
  <c r="V186" i="12"/>
  <c r="G194" i="12"/>
  <c r="I194" i="12"/>
  <c r="K194" i="12"/>
  <c r="K183" i="12" s="1"/>
  <c r="M194" i="12"/>
  <c r="O194" i="12"/>
  <c r="Q194" i="12"/>
  <c r="V194" i="12"/>
  <c r="V183" i="12" s="1"/>
  <c r="G199" i="12"/>
  <c r="I199" i="12"/>
  <c r="K199" i="12"/>
  <c r="M199" i="12"/>
  <c r="O199" i="12"/>
  <c r="Q199" i="12"/>
  <c r="V199" i="12"/>
  <c r="G203" i="12"/>
  <c r="M203" i="12" s="1"/>
  <c r="I203" i="12"/>
  <c r="K203" i="12"/>
  <c r="O203" i="12"/>
  <c r="Q203" i="12"/>
  <c r="V203" i="12"/>
  <c r="G204" i="12"/>
  <c r="M204" i="12" s="1"/>
  <c r="I204" i="12"/>
  <c r="K204" i="12"/>
  <c r="O204" i="12"/>
  <c r="Q204" i="12"/>
  <c r="V204" i="12"/>
  <c r="G209" i="12"/>
  <c r="I209" i="12"/>
  <c r="K209" i="12"/>
  <c r="M209" i="12"/>
  <c r="O209" i="12"/>
  <c r="Q209" i="12"/>
  <c r="V209" i="12"/>
  <c r="K215" i="12"/>
  <c r="V215" i="12"/>
  <c r="G216" i="12"/>
  <c r="G215" i="12" s="1"/>
  <c r="G244" i="12" s="1"/>
  <c r="I216" i="12"/>
  <c r="I215" i="12" s="1"/>
  <c r="K216" i="12"/>
  <c r="O216" i="12"/>
  <c r="O215" i="12" s="1"/>
  <c r="Q216" i="12"/>
  <c r="Q215" i="12" s="1"/>
  <c r="V216" i="12"/>
  <c r="I217" i="12"/>
  <c r="G218" i="12"/>
  <c r="I218" i="12"/>
  <c r="K218" i="12"/>
  <c r="K217" i="12" s="1"/>
  <c r="M218" i="12"/>
  <c r="O218" i="12"/>
  <c r="Q218" i="12"/>
  <c r="Q217" i="12" s="1"/>
  <c r="V218" i="12"/>
  <c r="V217" i="12" s="1"/>
  <c r="G219" i="12"/>
  <c r="I219" i="12"/>
  <c r="K219" i="12"/>
  <c r="M219" i="12"/>
  <c r="O219" i="12"/>
  <c r="Q219" i="12"/>
  <c r="V219" i="12"/>
  <c r="G220" i="12"/>
  <c r="G217" i="12" s="1"/>
  <c r="I220" i="12"/>
  <c r="K220" i="12"/>
  <c r="O220" i="12"/>
  <c r="O217" i="12" s="1"/>
  <c r="Q220" i="12"/>
  <c r="V220" i="12"/>
  <c r="G222" i="12"/>
  <c r="M222" i="12" s="1"/>
  <c r="I222" i="12"/>
  <c r="K222" i="12"/>
  <c r="O222" i="12"/>
  <c r="Q222" i="12"/>
  <c r="V222" i="12"/>
  <c r="G223" i="12"/>
  <c r="I223" i="12"/>
  <c r="K223" i="12"/>
  <c r="M223" i="12"/>
  <c r="O223" i="12"/>
  <c r="Q223" i="12"/>
  <c r="V223" i="12"/>
  <c r="G224" i="12"/>
  <c r="I224" i="12"/>
  <c r="K224" i="12"/>
  <c r="M224" i="12"/>
  <c r="O224" i="12"/>
  <c r="Q224" i="12"/>
  <c r="V224" i="12"/>
  <c r="G225" i="12"/>
  <c r="M225" i="12" s="1"/>
  <c r="I225" i="12"/>
  <c r="K225" i="12"/>
  <c r="O225" i="12"/>
  <c r="Q225" i="12"/>
  <c r="V225" i="12"/>
  <c r="G227" i="12"/>
  <c r="I227" i="12"/>
  <c r="O227" i="12"/>
  <c r="G228" i="12"/>
  <c r="I228" i="12"/>
  <c r="K228" i="12"/>
  <c r="K227" i="12" s="1"/>
  <c r="M228" i="12"/>
  <c r="M227" i="12" s="1"/>
  <c r="O228" i="12"/>
  <c r="Q228" i="12"/>
  <c r="Q227" i="12" s="1"/>
  <c r="V228" i="12"/>
  <c r="V227" i="12" s="1"/>
  <c r="G230" i="12"/>
  <c r="I230" i="12"/>
  <c r="K230" i="12"/>
  <c r="M230" i="12"/>
  <c r="O230" i="12"/>
  <c r="Q230" i="12"/>
  <c r="V230" i="12"/>
  <c r="O232" i="12"/>
  <c r="G233" i="12"/>
  <c r="M233" i="12" s="1"/>
  <c r="M232" i="12" s="1"/>
  <c r="I233" i="12"/>
  <c r="I232" i="12" s="1"/>
  <c r="K233" i="12"/>
  <c r="K232" i="12" s="1"/>
  <c r="O233" i="12"/>
  <c r="Q233" i="12"/>
  <c r="Q232" i="12" s="1"/>
  <c r="V233" i="12"/>
  <c r="V232" i="12" s="1"/>
  <c r="G235" i="12"/>
  <c r="I235" i="12"/>
  <c r="K235" i="12"/>
  <c r="M235" i="12"/>
  <c r="O235" i="12"/>
  <c r="Q235" i="12"/>
  <c r="V235" i="12"/>
  <c r="G237" i="12"/>
  <c r="I237" i="12"/>
  <c r="K237" i="12"/>
  <c r="M237" i="12"/>
  <c r="O237" i="12"/>
  <c r="Q237" i="12"/>
  <c r="V237" i="12"/>
  <c r="G239" i="12"/>
  <c r="M239" i="12" s="1"/>
  <c r="I239" i="12"/>
  <c r="K239" i="12"/>
  <c r="O239" i="12"/>
  <c r="Q239" i="12"/>
  <c r="V239" i="12"/>
  <c r="G241" i="12"/>
  <c r="M241" i="12" s="1"/>
  <c r="I241" i="12"/>
  <c r="K241" i="12"/>
  <c r="O241" i="12"/>
  <c r="Q241" i="12"/>
  <c r="V241" i="12"/>
  <c r="AE244" i="12"/>
  <c r="F41" i="1" s="1"/>
  <c r="I17" i="1"/>
  <c r="I16" i="1"/>
  <c r="H43" i="1"/>
  <c r="J28" i="1"/>
  <c r="J26" i="1"/>
  <c r="G38" i="1"/>
  <c r="F38" i="1"/>
  <c r="J23" i="1"/>
  <c r="J24" i="1"/>
  <c r="J25" i="1"/>
  <c r="J27" i="1"/>
  <c r="E24" i="1"/>
  <c r="G24" i="1"/>
  <c r="E26" i="1"/>
  <c r="G26" i="1"/>
  <c r="F42" i="1" l="1"/>
  <c r="I61" i="1"/>
  <c r="I18" i="1" s="1"/>
  <c r="F39" i="1"/>
  <c r="I20" i="1"/>
  <c r="M13" i="12"/>
  <c r="M152" i="12"/>
  <c r="M220" i="12"/>
  <c r="M217" i="12" s="1"/>
  <c r="M178" i="12"/>
  <c r="M177" i="12" s="1"/>
  <c r="M147" i="12"/>
  <c r="M138" i="12" s="1"/>
  <c r="AF244" i="12"/>
  <c r="G232" i="12"/>
  <c r="M216" i="12"/>
  <c r="M215" i="12" s="1"/>
  <c r="M184" i="12"/>
  <c r="M183" i="12" s="1"/>
  <c r="M133" i="12"/>
  <c r="M132" i="12" s="1"/>
  <c r="I21" i="1" l="1"/>
  <c r="I65" i="1"/>
  <c r="F43" i="1"/>
  <c r="G23" i="1" s="1"/>
  <c r="G41" i="1"/>
  <c r="I41" i="1" s="1"/>
  <c r="G39" i="1"/>
  <c r="G43" i="1" s="1"/>
  <c r="G25" i="1" s="1"/>
  <c r="G42" i="1"/>
  <c r="I42" i="1" s="1"/>
  <c r="J64" i="1" l="1"/>
  <c r="J62" i="1"/>
  <c r="J55" i="1"/>
  <c r="J59" i="1"/>
  <c r="J60" i="1"/>
  <c r="J63" i="1"/>
  <c r="J58" i="1"/>
  <c r="J61" i="1"/>
  <c r="J53" i="1"/>
  <c r="J57" i="1"/>
  <c r="J56" i="1"/>
  <c r="J54" i="1"/>
  <c r="I39" i="1"/>
  <c r="I43" i="1" s="1"/>
  <c r="A27" i="1"/>
  <c r="J65" i="1" l="1"/>
  <c r="A28" i="1"/>
  <c r="G28" i="1"/>
  <c r="G27" i="1" s="1"/>
  <c r="G29" i="1" s="1"/>
  <c r="J39" i="1"/>
  <c r="J43" i="1" s="1"/>
  <c r="J42" i="1"/>
  <c r="J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Michael Badej</author>
  </authors>
  <commentList>
    <comment ref="S6" authorId="0" shapeId="0" xr:uid="{60A98BFB-651D-42FB-91C1-13824F01E9A6}">
      <text>
        <r>
          <rPr>
            <sz val="9"/>
            <color indexed="81"/>
            <rFont val="Tahoma"/>
            <family val="2"/>
            <charset val="238"/>
          </rPr>
          <t>Jedná se o informaci, zda se jedná o položku, která je do rozpočtu zadána z cenové soustavy RTS, nebo vlastní.</t>
        </r>
      </text>
    </comment>
    <comment ref="T6" authorId="0" shapeId="0" xr:uid="{DFC61873-0DC9-4DDE-9253-C30029EB5D07}">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<sst xmlns="http://schemas.openxmlformats.org/spreadsheetml/2006/main" count="1583" uniqueCount="743">
  <si>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</si>
  <si>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</si>
  <si>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</si>
  <si>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</si>
  <si>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</si>
  <si>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</si>
  <si>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</si>
  <si>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</si>
  <si>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</si>
  <si>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</si>
  <si>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</si>
  <si>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</si>
  <si>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</si>
  <si>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</si>
  <si>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</si>
  <si>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</si>
  <si>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</si>
  <si>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</si>
  <si>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</si>
  <si>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</si>
  <si>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</si>
  <si>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</si>
  <si>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</si>
  <si>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</si>
  <si>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</si>
  <si>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</si>
  <si>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</si>
  <si>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</si>
  <si>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</si>
  <si>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</si>
  <si>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</si>
  <si>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</si>
  <si>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</si>
  <si>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</si>
  <si>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</si>
  <si>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</si>
  <si>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</si>
  <si>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</si>
  <si>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</si>
  <si>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</si>
  <si>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</si>
  <si>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</si>
  <si>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</si>
  <si>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</si>
  <si>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I. etapa - pavilon B a hlavní trasy</t>
  </si>
  <si>
    <t>I. etapa</t>
  </si>
  <si>
    <t>Oprava elektroinstalace B a hlavní trasy</t>
  </si>
  <si>
    <t>Objekt:</t>
  </si>
  <si>
    <t>Rozpočet:</t>
  </si>
  <si>
    <t>25-21m</t>
  </si>
  <si>
    <t>ZŠ Krestova 36A, Ostrava - Hrabůvka</t>
  </si>
  <si>
    <t>Stavba</t>
  </si>
  <si>
    <t>Stavební objekt</t>
  </si>
  <si>
    <t>Celkem za stavbu</t>
  </si>
  <si>
    <t>CZK</t>
  </si>
  <si>
    <t>#POPS</t>
  </si>
  <si>
    <t>Popis stavby: 25-21m - ZŠ Krestova 36A, Ostrava - Hrabůvka</t>
  </si>
  <si>
    <t>#POPO</t>
  </si>
  <si>
    <t>Popis objektu: I. etapa - Oprava elektroinstalace B a hlavní trasy</t>
  </si>
  <si>
    <t>#POPR</t>
  </si>
  <si>
    <t>Popis rozpočtu: 01 - I. etapa - pavilon B a hlavní trasy</t>
  </si>
  <si>
    <t>Rekapitulace dílů</t>
  </si>
  <si>
    <t>Typ dílu</t>
  </si>
  <si>
    <t>342</t>
  </si>
  <si>
    <t>Stěny a příčky montované lehké</t>
  </si>
  <si>
    <t>61</t>
  </si>
  <si>
    <t>Úpravy povrchů vnitřní</t>
  </si>
  <si>
    <t>94</t>
  </si>
  <si>
    <t>Lešení a stavební výtahy</t>
  </si>
  <si>
    <t>95</t>
  </si>
  <si>
    <t>Dokončovací konstrukce na pozemních stavbách</t>
  </si>
  <si>
    <t>954</t>
  </si>
  <si>
    <t>Opláštění konstrukcí sádrokartonovými deskami</t>
  </si>
  <si>
    <t>96</t>
  </si>
  <si>
    <t>Bourání konstrukcí</t>
  </si>
  <si>
    <t>99</t>
  </si>
  <si>
    <t>Staveništní přesun hmot</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</si>
  <si>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</si>
  <si>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</si>
  <si>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</si>
  <si>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</si>
  <si>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</si>
  <si>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</si>
  <si>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</si>
  <si>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</si>
  <si>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</si>
  <si>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</si>
  <si>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</si>
  <si>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</si>
  <si>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</si>
  <si>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</si>
  <si>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</si>
  <si>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</si>
  <si>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</si>
  <si>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</si>
  <si>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</si>
  <si>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</si>
  <si>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</si>
  <si>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</si>
  <si>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</si>
  <si>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</si>
  <si>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</si>
  <si>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</si>
  <si>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</si>
  <si>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</si>
  <si>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</si>
  <si>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</si>
  <si>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</si>
  <si>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</si>
  <si>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</si>
  <si>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</si>
  <si>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</si>
  <si>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</si>
  <si>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</si>
  <si>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</si>
  <si>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342263410R00</t>
  </si>
  <si>
    <t>Úpravy, doplňkové práce a příplatky pro sádrokartonové a sádrovláknité příčky doplňkové práce osazení revizních dvířek plochy do 0,25 m2</t>
  </si>
  <si>
    <t>kus</t>
  </si>
  <si>
    <t>801-1</t>
  </si>
  <si>
    <t>RTS 26/ I</t>
  </si>
  <si>
    <t>RTS 25/ I</t>
  </si>
  <si>
    <t>Práce</t>
  </si>
  <si>
    <t>Běžná</t>
  </si>
  <si>
    <t>POL1_</t>
  </si>
  <si>
    <t>Včetně vytvoření otvoru a osazení rámu s dvířky a prošroubování.</t>
  </si>
  <si>
    <t>POP</t>
  </si>
  <si>
    <t>revizní dvířka v SDK kufru v dlouhé spojovací chodbě : 20</t>
  </si>
  <si>
    <t>VV</t>
  </si>
  <si>
    <t>553476656R</t>
  </si>
  <si>
    <t>Dvířka revizní použití: sádrokarton; funkce: protipožární; šířka = 300 mm; výška = 300 mm; materiál: hliník; počet křídel: 1; požární odolnost: E, I; 45</t>
  </si>
  <si>
    <t>SPCM</t>
  </si>
  <si>
    <t>Specifikace</t>
  </si>
  <si>
    <t>POL3_</t>
  </si>
  <si>
    <t>611403399R00</t>
  </si>
  <si>
    <t>Hrubé zaplnění rýh ve stropech maltou z komponent jakékoliv šířky</t>
  </si>
  <si>
    <t>m2</t>
  </si>
  <si>
    <t>801-4</t>
  </si>
  <si>
    <t>RTS 25/ II</t>
  </si>
  <si>
    <t>101B : 72,6*0,1</t>
  </si>
  <si>
    <t>102B : 72,6*0,1</t>
  </si>
  <si>
    <t>103B : 72,6*0,1</t>
  </si>
  <si>
    <t>104B : 15,1*0,1</t>
  </si>
  <si>
    <t>105B : 81,9*0,1</t>
  </si>
  <si>
    <t>106B : 17,9*0,1</t>
  </si>
  <si>
    <t>107B : 5,8*0,1</t>
  </si>
  <si>
    <t>108B : 14,5*0,1</t>
  </si>
  <si>
    <t>109B : 5*0,1</t>
  </si>
  <si>
    <t>110B : 24,7*0,1</t>
  </si>
  <si>
    <t>111B : 166*0,1</t>
  </si>
  <si>
    <t>201B : 72,6*0,1</t>
  </si>
  <si>
    <t>202B : 72,6*0,1</t>
  </si>
  <si>
    <t>203B : 72,6*0,1</t>
  </si>
  <si>
    <t>204B : 15,1*0,1</t>
  </si>
  <si>
    <t>205B : 75,5*0,1</t>
  </si>
  <si>
    <t>206B : 17,8*0,1</t>
  </si>
  <si>
    <t>207B : 6,0*0,1</t>
  </si>
  <si>
    <t>208B : 20,5*0,1</t>
  </si>
  <si>
    <t>301B : 72,6*0,1</t>
  </si>
  <si>
    <t>302B : 72,6*0,1</t>
  </si>
  <si>
    <t>303B : 72,6*0,1</t>
  </si>
  <si>
    <t>304B : 15,1*0,1</t>
  </si>
  <si>
    <t>305B : 75,5*0,1</t>
  </si>
  <si>
    <t>306B : 17,8*0,1</t>
  </si>
  <si>
    <t>307B : 6,0*0,1</t>
  </si>
  <si>
    <t>308B : 20,5*0,1</t>
  </si>
  <si>
    <t>611471411R00</t>
  </si>
  <si>
    <t>Tenkovrstvá úprava stropů aktivovaným štukem tloušťky 2÷3 mm, maltou vápenocementovou</t>
  </si>
  <si>
    <t>vodorovných, šikmých, žebrových a klenutých a schodišťových konstrukcí, s nejnutnějším obroušením podkladu (pemzou apod.) a oprášením, s pomocným lešením o výšce podlahy do 1900 mm a pro zatížení do 1,5 kPa,</t>
  </si>
  <si>
    <t>SPI</t>
  </si>
  <si>
    <t>101B : 72,6*0,2</t>
  </si>
  <si>
    <t>102B : 72,6*0,2</t>
  </si>
  <si>
    <t>103B : 72,6*0,2</t>
  </si>
  <si>
    <t>104B : 15,1*0,2</t>
  </si>
  <si>
    <t>105B : 81,9*0,2</t>
  </si>
  <si>
    <t>106B : 17,9*0,2</t>
  </si>
  <si>
    <t>107B : 5,8*0,2</t>
  </si>
  <si>
    <t>108B : 14,5*0,2</t>
  </si>
  <si>
    <t>109B : 5*0,2</t>
  </si>
  <si>
    <t>110B : 24,7*0,2</t>
  </si>
  <si>
    <t>111B : 166*0,2</t>
  </si>
  <si>
    <t>201B : 72,6*0,2</t>
  </si>
  <si>
    <t>202B : 72,6*0,2</t>
  </si>
  <si>
    <t>203B : 72,6*0,2</t>
  </si>
  <si>
    <t>204B : 15,1*0,2</t>
  </si>
  <si>
    <t>205B : 75,5*0,2</t>
  </si>
  <si>
    <t>206B : 17,8*0,2</t>
  </si>
  <si>
    <t>207B : 6,0*0,2</t>
  </si>
  <si>
    <t>208B : 20,5*0,2</t>
  </si>
  <si>
    <t>301B : 72,6*0,2</t>
  </si>
  <si>
    <t>302B : 72,6*0,2</t>
  </si>
  <si>
    <t>303B : 72,6*0,2</t>
  </si>
  <si>
    <t>304B : 15,1*0,2</t>
  </si>
  <si>
    <t>305B : 75,5*0,2</t>
  </si>
  <si>
    <t>306B : 17,8*0,2</t>
  </si>
  <si>
    <t>307B : 6,0*0,2</t>
  </si>
  <si>
    <t>308B : 20,5*0,2</t>
  </si>
  <si>
    <t>611481211RU1</t>
  </si>
  <si>
    <t>Vyztužení vnitřních omítek stropů sklotextilní síťovinou s dodávkou síťoviny a stěrkového tmelu</t>
  </si>
  <si>
    <t>s pomocným lešením o výšce podlahy do 1900 mm a pro zatížení do 1,5 kPa,</t>
  </si>
  <si>
    <t>612403399R00</t>
  </si>
  <si>
    <t>Hrubá výplň rýh ve stěnách, jakoukoliv maltou jakoukoliv maltou  jakékoliv šířky</t>
  </si>
  <si>
    <t>jakékoliv šířky rýhy,</t>
  </si>
  <si>
    <t>101B : 151,2*0,1</t>
  </si>
  <si>
    <t>102B : 151,2*0,1</t>
  </si>
  <si>
    <t>103B : 151,2*0,1</t>
  </si>
  <si>
    <t>104B : 31,4*0,1</t>
  </si>
  <si>
    <t>105B : 170,6*0,1</t>
  </si>
  <si>
    <t>106B : 37,1*0,1</t>
  </si>
  <si>
    <t>107B : 11,9*0,1</t>
  </si>
  <si>
    <t>108B : 29,7*0,1</t>
  </si>
  <si>
    <t>109B : 10,6*0,1</t>
  </si>
  <si>
    <t>110B : 51,5*0,1</t>
  </si>
  <si>
    <t>111B : 346,7*0,1</t>
  </si>
  <si>
    <t>201B : 151,2*0,1</t>
  </si>
  <si>
    <t>202B : 151,2*0,1</t>
  </si>
  <si>
    <t>203B : 151,2*0,1</t>
  </si>
  <si>
    <t>204B : 31,4*0,1</t>
  </si>
  <si>
    <t>205B : 157,5*0,1</t>
  </si>
  <si>
    <t>206B : 37,1*0,1</t>
  </si>
  <si>
    <t>207B : 12,5*0,1</t>
  </si>
  <si>
    <t>208B : 42,6*0,1</t>
  </si>
  <si>
    <t>301B : 151,2*0,1</t>
  </si>
  <si>
    <t>302B : 151,2*0,1</t>
  </si>
  <si>
    <t>303B : 151,2*0,1</t>
  </si>
  <si>
    <t>304B : 31,4*0,1</t>
  </si>
  <si>
    <t>305B : 157,5*0,1</t>
  </si>
  <si>
    <t>306B : 37,1*0,1</t>
  </si>
  <si>
    <t>307B : 12,5*0,1</t>
  </si>
  <si>
    <t>308B : 42,6*0,1</t>
  </si>
  <si>
    <t>612471411R00</t>
  </si>
  <si>
    <t>Tenkovrstvá úprava stěn aktivovaným štukem malta vápenocementová</t>
  </si>
  <si>
    <t>na rovném povrchu vnitřních stěn, pilířů, svislých panelových konstrukcí, s nejnutnějším obroušením podkladu (pemzou apod.) a oprášením,</t>
  </si>
  <si>
    <t>101B : 151,2*0,2</t>
  </si>
  <si>
    <t>102B : 151,2*0,2</t>
  </si>
  <si>
    <t>103B : 151,2*0,2</t>
  </si>
  <si>
    <t>104B : 31,4*0,2</t>
  </si>
  <si>
    <t>105B : 170,6*0,2</t>
  </si>
  <si>
    <t>106B : 37,1*0,2</t>
  </si>
  <si>
    <t>107B : 11,9*0,2</t>
  </si>
  <si>
    <t>108B : 29,7*0,2</t>
  </si>
  <si>
    <t>109B : 10,6*0,2</t>
  </si>
  <si>
    <t>110B : 51,5*0,2</t>
  </si>
  <si>
    <t>111B : 346,7*0,2</t>
  </si>
  <si>
    <t>201B : 151,2*0,2</t>
  </si>
  <si>
    <t>202B : 151,2*0,2</t>
  </si>
  <si>
    <t>203B : 151,2*0,2</t>
  </si>
  <si>
    <t>204B : 31,4*0,2</t>
  </si>
  <si>
    <t>205B : 157,5*0,2</t>
  </si>
  <si>
    <t>206B : 37,1*0,2</t>
  </si>
  <si>
    <t>207B : 12,5*0,2</t>
  </si>
  <si>
    <t>208B : 42,6*0,2</t>
  </si>
  <si>
    <t>301B : 151,2*0,2</t>
  </si>
  <si>
    <t>302B : 151,2*0,2</t>
  </si>
  <si>
    <t>303B : 151,2*0,2</t>
  </si>
  <si>
    <t>304B : 31,4*0,2</t>
  </si>
  <si>
    <t>305B : 157,5*0,2</t>
  </si>
  <si>
    <t>306B : 37,1*0,2</t>
  </si>
  <si>
    <t>307B : 12,5*0,2</t>
  </si>
  <si>
    <t>308B : 42,6*0,2</t>
  </si>
  <si>
    <t>612481211RU1</t>
  </si>
  <si>
    <t>Vyztužení povrchu vnitřních stěn sklotextilní síťovinou s dodávkou síťoviny a stěrkového tmelu</t>
  </si>
  <si>
    <t>941955002R00</t>
  </si>
  <si>
    <t>Lešení lehké pracovní pomocné pomocné, o výšce lešeňové podlahy přes 1,2 do 1,9 m</t>
  </si>
  <si>
    <t>800-3</t>
  </si>
  <si>
    <t>1.np, m.č. 101B-111B : 60,48+60,48+60,48+12,56+68,25+14,85+4,78+11,88+4,25+20,55+138,68</t>
  </si>
  <si>
    <t>2.np, m.č. 201B-208B : 60,48+60,48+60,48+12,56+62,95+14,85+5,01+17,04</t>
  </si>
  <si>
    <t>3.np, m.č. 301B-308B : 60,48+60,48+60,48+12,56+62,95+14,85+5,01+17,04</t>
  </si>
  <si>
    <t>chodba - hlavní trasa přívodu elektro : 405</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</si>
  <si>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</si>
  <si>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</si>
  <si>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nářaťovna, část tělocvičny : 100</t>
  </si>
  <si>
    <t>952902110R00</t>
  </si>
  <si>
    <t>Čištění budov zametáním v místnostech, chodbách, na schodišti a na půdě</t>
  </si>
  <si>
    <t>průběžný úklid, 3 x : 1549,94*3</t>
  </si>
  <si>
    <t>713134211RK9</t>
  </si>
  <si>
    <t>Montáž předělu z fólie s přelepením spojů, vč. dodávky fólie a kotevních lišt</t>
  </si>
  <si>
    <t>Vlastní</t>
  </si>
  <si>
    <t>předělující zástěnu do chodby za pavilon B (mezi pavilonem B a C) k oddělení provozu školy : 12</t>
  </si>
  <si>
    <t>předělující zástěnu do chodby před pavilon A (mezi pavilonem A a vstupní chodbou) k oddělení provozu školy a bytu : 20</t>
  </si>
  <si>
    <t>913      R00</t>
  </si>
  <si>
    <t>Hzs - Stavební dělník</t>
  </si>
  <si>
    <t>h</t>
  </si>
  <si>
    <t>Prav.M</t>
  </si>
  <si>
    <t>HZS</t>
  </si>
  <si>
    <t>POL10_</t>
  </si>
  <si>
    <t>vyklízení a zpětné nastěhování vybavení skladu nářadí : 2*16</t>
  </si>
  <si>
    <t>954312202R00</t>
  </si>
  <si>
    <t>Obklady konstrukcí sádrokartonovými deskami opláštění vodorovných konstrukcí dvoustranné od 200x200 mm do 500x500 mm, deskami protipožárními tl. 12,5 mm</t>
  </si>
  <si>
    <t>m</t>
  </si>
  <si>
    <t>- nezbytné úpravy desek na příslušný rozměr,</t>
  </si>
  <si>
    <t>- úpravy rohů, koutů a hran konstrukcí ze sádrokartonu,</t>
  </si>
  <si>
    <t>- standardního tmelení Q2, to je: základní tmelení Q1+ dodatečné tmelení (tmelení najemno) a případné přebroušení.</t>
  </si>
  <si>
    <t>2- straný SDK - tvar L 300/400 mm : 11</t>
  </si>
  <si>
    <t>954312302R00</t>
  </si>
  <si>
    <t>Obklady konstrukcí sádrokartonovými deskami opláštění vodorovných konstrukcí dvoustranné od 500x500 mm do 800x800 mm, deskami protipožárními tl. 12,5 mm</t>
  </si>
  <si>
    <t>2- straný SDK - tvar L cca 600/600 mm : 85</t>
  </si>
  <si>
    <t>954313202R00</t>
  </si>
  <si>
    <t>Obklady konstrukcí sádrokartonovými deskami opláštění vodorovných konstrukcí třístranné od 200x200 mm do 500x500 mm, deskami protipožárními tl.12,5 mm</t>
  </si>
  <si>
    <t>3- straný SDK - tvar U 400/300/400 mm : 17,5</t>
  </si>
  <si>
    <t>954313302R00</t>
  </si>
  <si>
    <t>Obklady konstrukcí sádrokartonovými deskami opláštění vodorovných konstrukcí třístranné od 500x500 mm do 800x800 mm, deskami protipožárními tl.12,5 mm</t>
  </si>
  <si>
    <t>3- straný SDK - tvar U cca 600/600/600 mm : 17</t>
  </si>
  <si>
    <t>963016111R00</t>
  </si>
  <si>
    <t>Demontáž sádrokartonových a sádrovláknitých podhledů z desek bez minerální izolace, na jednoduché ocelové konstrukci, 1x opláštěné tl. 12,5 mm</t>
  </si>
  <si>
    <t>801-3</t>
  </si>
  <si>
    <t>původní SDK kufr : 73</t>
  </si>
  <si>
    <t>999281108R00</t>
  </si>
  <si>
    <t xml:space="preserve">Přesun hmot pro opravy a údržbu objektů pro opravy a údržbu dosavadních objektů včetně vnějších plášťů  výšky do 12 m,  </t>
  </si>
  <si>
    <t>t</t>
  </si>
  <si>
    <t>Přesun hmot</t>
  </si>
  <si>
    <t>POL7_</t>
  </si>
  <si>
    <t>oborů 801, 803, 811 a 812</t>
  </si>
  <si>
    <t>784402801R00</t>
  </si>
  <si>
    <t>Odstranění maleb oškrabáním, v místnostech do 3,8 m</t>
  </si>
  <si>
    <t>800-784</t>
  </si>
  <si>
    <t>strop + stěny (pod novou omítku), dle pol 2 a 5 : 250,82+522,5</t>
  </si>
  <si>
    <t>784191101R00</t>
  </si>
  <si>
    <t>Příprava povrchu Penetrace (napouštění) podkladu disperzní, jednonásobná</t>
  </si>
  <si>
    <t>1.np, m.č. 101B-111B - stěny : 325*3,5</t>
  </si>
  <si>
    <t>2.np, m.č. 201B-208B  - stěny : 264*3,5</t>
  </si>
  <si>
    <t>3.np, m.č. 301B-308B  - stěny : 264*3,5</t>
  </si>
  <si>
    <t>SDK kufr : 110*(0,5+0,4)+25*(0,4+0,5+0,4)</t>
  </si>
  <si>
    <t>1.np, m.č. 101B-111B - stropy : 60,48+60,48+60,48+12,56+68,25+14,85+4,78+11,88+4,25+20,55+138,68</t>
  </si>
  <si>
    <t>2.np, m.č. 201B-208B - stropy : 60,48+60,48+60,48+12,56+62,95+14,85+5,01+17,04</t>
  </si>
  <si>
    <t>3.np, m.č. 301B-308B - stropy : 60,48+60,48+60,48+12,56+62,95+14,85+5,01+17,04</t>
  </si>
  <si>
    <t>784195212R00</t>
  </si>
  <si>
    <t>Malby z malířských směsí otěruvzdorných,  , bělost 82 %, dvojnásobné</t>
  </si>
  <si>
    <t>784195222R00</t>
  </si>
  <si>
    <t>Malby z malířských směsí otěruvzdorných,  , barevné, dvojnásobné</t>
  </si>
  <si>
    <t>784011121R00</t>
  </si>
  <si>
    <t xml:space="preserve">Ostatní práce broušení štuků a nových omítek,  ,   </t>
  </si>
  <si>
    <t>784011221RT2</t>
  </si>
  <si>
    <t>Ostatní práce zakrytí předmětů,  , včetně dodávky fólie tl. 0,04 mm</t>
  </si>
  <si>
    <t>chodba, nářaďovna : 4*5*10</t>
  </si>
  <si>
    <t>1.np : 4*5*10</t>
  </si>
  <si>
    <t>2.np : 4*5*10</t>
  </si>
  <si>
    <t>3.np : 4*5*10</t>
  </si>
  <si>
    <t>784011222RT2</t>
  </si>
  <si>
    <t>Ostatní práce zakrytí podlah,  , včetně papírové lepenky</t>
  </si>
  <si>
    <t>tělocvična - část, nářaďovna : 20*5</t>
  </si>
  <si>
    <t>21001</t>
  </si>
  <si>
    <t>Elektroinstalace - viz samostaný rozpočet</t>
  </si>
  <si>
    <t>kpl</t>
  </si>
  <si>
    <t>Indiv</t>
  </si>
  <si>
    <t>979011211R00</t>
  </si>
  <si>
    <t>Svislá doprava suti a vybouraných hmot nošením za prvé podlaží nad základním podlažím</t>
  </si>
  <si>
    <t>Přesun suti</t>
  </si>
  <si>
    <t>POL8_</t>
  </si>
  <si>
    <t>979011219R00</t>
  </si>
  <si>
    <t>Svislá doprava suti a vybouraných hmot nošením příplatek zakaždé další podlaží nad prvním základním podlažím</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</si>
  <si>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</si>
  <si>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</si>
  <si>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</si>
  <si>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</si>
  <si>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</si>
  <si>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</si>
  <si>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</si>
  <si>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</si>
  <si>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</si>
  <si>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979990107R00</t>
  </si>
  <si>
    <t>Poplatek za uložení, směs betonu, cihel a dřeva,  , skupina 17 09 04 z Katalogu odpadů</t>
  </si>
  <si>
    <t>kategorie 17 09 04 smíšené stavební a demoliční odpady</t>
  </si>
  <si>
    <t>005124010R</t>
  </si>
  <si>
    <t>Koordinační činnost</t>
  </si>
  <si>
    <t>Soubor</t>
  </si>
  <si>
    <t>VRN</t>
  </si>
  <si>
    <t>POL99_8</t>
  </si>
  <si>
    <t>Koordinace stavebních a technologických dodávek stavby.</t>
  </si>
  <si>
    <t>005121 R1</t>
  </si>
  <si>
    <t>Zařízení staveniště, vč. mobilního WC</t>
  </si>
  <si>
    <t>Veškeré náklady spojené s vybudováním, provozem a odstraněním zařízení staveniště.</t>
  </si>
  <si>
    <t>004111020R</t>
  </si>
  <si>
    <t xml:space="preserve">Vypracování projektové dokumentace </t>
  </si>
  <si>
    <t>Náklady spojené s vypracováním projektové dokumentace, většinou v obsahu a rozsahu projektové dokumentace pro provádění stavby, ale mohou zde být obsaženy i náklady na jiné stupně projektové dokumentace, pokud jsou součástí požadavků objednatele.</t>
  </si>
  <si>
    <t>005211010R</t>
  </si>
  <si>
    <t>Předání a převzetí staveniště</t>
  </si>
  <si>
    <t>Náklady spojené s účastí zhotovitele na předání a převzetí staveniště.</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</si>
  <si>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</si>
  <si>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</si>
  <si>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</si>
  <si>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 R</t>
  </si>
  <si>
    <t>Předání a převzetí díla</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</si>
  <si>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</si>
  <si>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</si>
  <si>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</si>
  <si>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t>
  </si>
  <si>
    <t>SUM</t>
  </si>
  <si>
    <t>včetně:</t>
  </si>
  <si>
    <t>END</t>
  </si>
  <si>
    <t>Rekapitulace</t>
  </si>
  <si>
    <t>Kap.</t>
  </si>
  <si>
    <t>popis položky</t>
  </si>
  <si>
    <t>Základ DPH</t>
  </si>
  <si>
    <t>Základ 21%</t>
  </si>
  <si>
    <t>Základ 12%</t>
  </si>
  <si>
    <t xml:space="preserve">A.  </t>
  </si>
  <si>
    <t>UPRAVENÉ ROZPOČTOVÉ NÁKLADY</t>
  </si>
  <si>
    <t>C21M - Elektromontáže (MONTÁŽ)</t>
  </si>
  <si>
    <t>C21M - Elektromontáže (MAT.NOSNÝ)</t>
  </si>
  <si>
    <t xml:space="preserve">  Podružný materiál</t>
  </si>
  <si>
    <t xml:space="preserve">  Podíl přidružených výkonů z C21M a navázaného materiálu</t>
  </si>
  <si>
    <t>SILNOPROUDY (MONTÁŽ)</t>
  </si>
  <si>
    <t>SILNOPROUDY (MAT.NOSNÝ)</t>
  </si>
  <si>
    <t>EZS (MONTÁŽ)</t>
  </si>
  <si>
    <t>SK (MONTÁŽ)</t>
  </si>
  <si>
    <t>SK (MAT.NOSNÝ)</t>
  </si>
  <si>
    <t>Ostatní materiál (MAT.NOSNÝ)</t>
  </si>
  <si>
    <t>Přesun dodávek</t>
  </si>
  <si>
    <t>CELKEM URN</t>
  </si>
  <si>
    <t xml:space="preserve">B.  </t>
  </si>
  <si>
    <t>Hodinová zúčtovací sazba</t>
  </si>
  <si>
    <t>CELKEM HZS</t>
  </si>
  <si>
    <t xml:space="preserve">C.  </t>
  </si>
  <si>
    <t>DODÁVKA ZAŘÍZENÍ</t>
  </si>
  <si>
    <t>Dodávka zařízení (specifikace)</t>
  </si>
  <si>
    <t>Doprava dodávek</t>
  </si>
  <si>
    <t>CELKEM DODÁVKA</t>
  </si>
  <si>
    <t xml:space="preserve">D.  </t>
  </si>
  <si>
    <t>VEDLEJŠÍ ROZPOČTOVÉ NÁKLADY</t>
  </si>
  <si>
    <t>Doprava</t>
  </si>
  <si>
    <t>CELKEM VRN</t>
  </si>
  <si>
    <t>REKAPITULACE CELKEM</t>
  </si>
  <si>
    <t>CELKEM - náklady bez DPH [Kč]:</t>
  </si>
  <si>
    <t>hodnoty DPH:</t>
  </si>
  <si>
    <t>náklady včetně DPH:</t>
  </si>
  <si>
    <t>DOPLNIT CENU V Kč,-</t>
  </si>
  <si>
    <t>DOPOČTENÁ CENA V Kč,-</t>
  </si>
  <si>
    <t>C21M - Elektromontáže</t>
  </si>
  <si>
    <t>poř.č.</t>
  </si>
  <si>
    <t>číslo pol.</t>
  </si>
  <si>
    <t>jedn.cena</t>
  </si>
  <si>
    <t>množství</t>
  </si>
  <si>
    <t>jedn.</t>
  </si>
  <si>
    <t>celkem [Kč]</t>
  </si>
  <si>
    <t>210010003</t>
  </si>
  <si>
    <t>trubka oheb.el.inst. typ 23 R=23mm (PO)</t>
  </si>
  <si>
    <t>210010351</t>
  </si>
  <si>
    <t>krab.rozvodka typ /14P E90-R, 120x100x53, 4 x plast. průchod., 1x keram.svork.</t>
  </si>
  <si>
    <t>ks</t>
  </si>
  <si>
    <t>210100001</t>
  </si>
  <si>
    <t>ukonč.vod.v rozv.vč.zap.a konc.do 2.5mm2</t>
  </si>
  <si>
    <t>210100003</t>
  </si>
  <si>
    <t>ukonč.vod.v rozv.vč.zap.a konc.do 16mm2</t>
  </si>
  <si>
    <t>210100004</t>
  </si>
  <si>
    <t>ukonč.vod.v rozv.vč.zap.a konc.do 25 mm2</t>
  </si>
  <si>
    <t>2108100412</t>
  </si>
  <si>
    <t>1-CHKE 3Cx2.5 mm2 750V (PU)</t>
  </si>
  <si>
    <t>210810057</t>
  </si>
  <si>
    <t>CXKH-Rm 5Cx10 mm2 750V (PU)</t>
  </si>
  <si>
    <t>211010010</t>
  </si>
  <si>
    <t>osaz.hmožd.do zdi tvrd.kamene/žel.bet. HM 8</t>
  </si>
  <si>
    <t>211200101</t>
  </si>
  <si>
    <t>Nouzové orientační svítidlo N</t>
  </si>
  <si>
    <t>215591216</t>
  </si>
  <si>
    <t>příchytka kabelová E30-E90</t>
  </si>
  <si>
    <t>BB210010351</t>
  </si>
  <si>
    <t>krab.rozvodka typ 11 do 4mm2 vč.zapoj.</t>
  </si>
  <si>
    <t>BB210800116</t>
  </si>
  <si>
    <t>CXKH-R 5Cx2.5 mm2 750V (PO)</t>
  </si>
  <si>
    <t>BB210810046</t>
  </si>
  <si>
    <t>CXKH-R 3Cx2.5 mm2 750V (PU)</t>
  </si>
  <si>
    <t>BB220370451</t>
  </si>
  <si>
    <t>repro s regul.hlasitosti skříň do 6W</t>
  </si>
  <si>
    <t>BB220370562</t>
  </si>
  <si>
    <t>regulátor hlasitosti pod omítku 6 drátový</t>
  </si>
  <si>
    <t>Celkem za ceník:</t>
  </si>
  <si>
    <t xml:space="preserve">                        Základ DPH   Základ 21% Základ 12% Základ 0%</t>
  </si>
  <si>
    <t xml:space="preserve">Cena za ceník celkem: </t>
  </si>
  <si>
    <t>EZS</t>
  </si>
  <si>
    <t>200002</t>
  </si>
  <si>
    <t>SYKFY 5x2x0,5 do husího krku</t>
  </si>
  <si>
    <t>20120001</t>
  </si>
  <si>
    <t>Montáž a zapojení baterie 12V</t>
  </si>
  <si>
    <t>Ks</t>
  </si>
  <si>
    <t>20120004</t>
  </si>
  <si>
    <t>Montáž čidla na zeď</t>
  </si>
  <si>
    <t>20120020</t>
  </si>
  <si>
    <t>Montáž expanderů modulů</t>
  </si>
  <si>
    <t xml:space="preserve">  KS</t>
  </si>
  <si>
    <t xml:space="preserve">                       Základ DPH  Základ 21% Základ 12% Základ 0%</t>
  </si>
  <si>
    <t>SILNOPROUDY</t>
  </si>
  <si>
    <t>0000005</t>
  </si>
  <si>
    <t>A- Montáž svítidla</t>
  </si>
  <si>
    <t>B- Montáž svítidla</t>
  </si>
  <si>
    <t>C- Montáž svítidla</t>
  </si>
  <si>
    <t>D- Montáž svítidla</t>
  </si>
  <si>
    <t>E- Montáž svítidla</t>
  </si>
  <si>
    <t>G- Montáž svítidla</t>
  </si>
  <si>
    <t>210010301</t>
  </si>
  <si>
    <t>krab.přístrojová (1901; KP 68; KZ 3) bez zapojení</t>
  </si>
  <si>
    <t>krab.rozvodka typ  do 4mm2 vč.zapoj.</t>
  </si>
  <si>
    <t>210010502</t>
  </si>
  <si>
    <t>osazení lustr.svorky do 3x4 vč.zapoj.</t>
  </si>
  <si>
    <t>210020523</t>
  </si>
  <si>
    <t>kab.žlab  250/100 - požární odolnost min. 60min - DO</t>
  </si>
  <si>
    <t>210110041</t>
  </si>
  <si>
    <t>spín.zápust.vč.zap.1-pólový - řazení 1</t>
  </si>
  <si>
    <t>210110071X</t>
  </si>
  <si>
    <t>STOP tlačítko</t>
  </si>
  <si>
    <t>210111061</t>
  </si>
  <si>
    <t>zás.nástěnná vč.zap.16A 380V 3P+N+Z</t>
  </si>
  <si>
    <t>210190005</t>
  </si>
  <si>
    <t>mont.oceloplech.rozvodnic do 200kg</t>
  </si>
  <si>
    <t>210220321</t>
  </si>
  <si>
    <t>svorka na potrubí ,,Bernard,,vč.pásku(bez vodiče)</t>
  </si>
  <si>
    <t>210810045</t>
  </si>
  <si>
    <t>CXKH-Rm 3Cx1.5 mm2 750V (PU)</t>
  </si>
  <si>
    <t>210810046</t>
  </si>
  <si>
    <t>CXKH-Vm 5Cx2.5 mm2 750V (PU)</t>
  </si>
  <si>
    <t>CXKH-Rm 3Cx2.5 mm2 750V (PU)</t>
  </si>
  <si>
    <t>210810055</t>
  </si>
  <si>
    <t>CXKH-Rm 5Cx1.5 mm2 750V (PU)</t>
  </si>
  <si>
    <t>210810109</t>
  </si>
  <si>
    <t>CXKH-Rm 5Cx25 mm2 1kV /PU/</t>
  </si>
  <si>
    <t>211010002</t>
  </si>
  <si>
    <t>osazení hmoždinky do cihlového zdiva HM 8</t>
  </si>
  <si>
    <t>215012130</t>
  </si>
  <si>
    <t>lišta vkládací s víčkem 40mm</t>
  </si>
  <si>
    <t>BB210010301</t>
  </si>
  <si>
    <t>W210110089</t>
  </si>
  <si>
    <t>Spínač lnfra</t>
  </si>
  <si>
    <t>WA210800547X</t>
  </si>
  <si>
    <t>CY 6 mm2 zelenožlutý (VU)</t>
  </si>
  <si>
    <t>X210111012</t>
  </si>
  <si>
    <t>zás.polozap./zapuštěné 10/16A 250V 2P+Z průb.mont.</t>
  </si>
  <si>
    <t>X210220582</t>
  </si>
  <si>
    <t>Skříň HOP</t>
  </si>
  <si>
    <t>X215191621</t>
  </si>
  <si>
    <t>svorkovnice rozboč</t>
  </si>
  <si>
    <t>x214281001</t>
  </si>
  <si>
    <t>zapojení el spotřebiče.- ŽALUZIE</t>
  </si>
  <si>
    <t>zapojení el spotřebiče.- PISOÁR</t>
  </si>
  <si>
    <t>x215112321</t>
  </si>
  <si>
    <t>spinač 1-pól. řazení 2 pro žaluzie</t>
  </si>
  <si>
    <t>SK</t>
  </si>
  <si>
    <t>220270224</t>
  </si>
  <si>
    <t xml:space="preserve"> Kabel SK obvodů</t>
  </si>
  <si>
    <t>PC-1009</t>
  </si>
  <si>
    <t>Montáž datové zásuvky dvoj</t>
  </si>
  <si>
    <t>Materiály</t>
  </si>
  <si>
    <t>O 1</t>
  </si>
  <si>
    <t/>
  </si>
  <si>
    <t>Centrální Bateriový Systém  , S230Z-H--SICURO-Z 230 / 2,0 / 012 / 05 / 1,0 / ALS, Nabíjecí modul 500W 2A-216V, Battery set NPP (18ks) 12V / 12Ah, Napájecí modul výstupních okruhů NO typ AKS 4 x EÜ, Podmíněně řízený přepínací modul LSS, řídící</t>
  </si>
  <si>
    <t>O 2</t>
  </si>
  <si>
    <t>Požárně odolná instalační krabice, 4 plastové průchodky, jedna keramická svorkovnice., /14P E90-R, 120x100x53, 4 x plast. průchod., 1x keram.svork.</t>
  </si>
  <si>
    <t>O 3</t>
  </si>
  <si>
    <t>Příslušenství CBS - Monitor sítě  UV</t>
  </si>
  <si>
    <t>O 4</t>
  </si>
  <si>
    <t>Kombinovaný monitorovací a spínací modul LSSA 3+5 (230V)</t>
  </si>
  <si>
    <t>O 5</t>
  </si>
  <si>
    <t>Jednostranná příchytka E30-E90 pro kabel o d 10mm dle vyhl.23 (ZP 27/2008)</t>
  </si>
  <si>
    <t>O 6</t>
  </si>
  <si>
    <t>box EI60 - EI60 box DP1-S200</t>
  </si>
  <si>
    <t>O 7</t>
  </si>
  <si>
    <t>00030</t>
  </si>
  <si>
    <t>ZX8 - expander</t>
  </si>
  <si>
    <t>O 8</t>
  </si>
  <si>
    <t>00031</t>
  </si>
  <si>
    <t>čidlo PIR 16m</t>
  </si>
  <si>
    <t>O 9</t>
  </si>
  <si>
    <t>00065</t>
  </si>
  <si>
    <t>VL 2x0,5 + 4x0,22 - stíněný kabel 2x0,5 + 4x0,22m</t>
  </si>
  <si>
    <t>O 10</t>
  </si>
  <si>
    <t>00069</t>
  </si>
  <si>
    <t>Akumulátor 12V     7Ah</t>
  </si>
  <si>
    <t>O 11</t>
  </si>
  <si>
    <t>00074</t>
  </si>
  <si>
    <t>PS-zdroj v boxu vč.trafa 817</t>
  </si>
  <si>
    <t>00368</t>
  </si>
  <si>
    <t>svorka lustrová 3x4mm2 07</t>
  </si>
  <si>
    <t>010175-U</t>
  </si>
  <si>
    <t>CXKH-R  3X1,5</t>
  </si>
  <si>
    <t>M</t>
  </si>
  <si>
    <t>010176-U</t>
  </si>
  <si>
    <t>CXKH-R  3CX2,5</t>
  </si>
  <si>
    <t>010195-U</t>
  </si>
  <si>
    <t>CXKH-R  5CX 1,5</t>
  </si>
  <si>
    <t>010196-U</t>
  </si>
  <si>
    <t>CXKH-R  5CX10</t>
  </si>
  <si>
    <t>010199-U</t>
  </si>
  <si>
    <t>CXKH-R  5CX25</t>
  </si>
  <si>
    <t>011427</t>
  </si>
  <si>
    <t>1-CHKE-V 3Cx2,5</t>
  </si>
  <si>
    <t>O 19</t>
  </si>
  <si>
    <t>022 0602117730</t>
  </si>
  <si>
    <t>UTP Cat.6a LSOHFR B2ca-s1,d1,a1, 4pár, drát, 23 AWG, Solarix</t>
  </si>
  <si>
    <t>090901</t>
  </si>
  <si>
    <t>KR.D /CR</t>
  </si>
  <si>
    <t>KS</t>
  </si>
  <si>
    <t>O 21</t>
  </si>
  <si>
    <t>1142109</t>
  </si>
  <si>
    <t>KABEL CHKE-V 5Cx2.5</t>
  </si>
  <si>
    <t>O 22</t>
  </si>
  <si>
    <t>130208X</t>
  </si>
  <si>
    <t>Tlačítko IP65 - T6 v krytu ( červené ) " TOTAL, CENSTRAL , FVE STOP "</t>
  </si>
  <si>
    <t>150180</t>
  </si>
  <si>
    <t>16/5 ZASUVKA IP44 100</t>
  </si>
  <si>
    <t>1540720</t>
  </si>
  <si>
    <t>ZLAB KABELOVY LH 40x40 HC.HD</t>
  </si>
  <si>
    <t>1610086</t>
  </si>
  <si>
    <t>SPOJKA ZLABU  S  - požární odolnost min. 60min</t>
  </si>
  <si>
    <t>1610110</t>
  </si>
  <si>
    <t>NOSNIK žlabu drátěného  130mm - požární odolnost min. 60min</t>
  </si>
  <si>
    <t>1610116</t>
  </si>
  <si>
    <t>DRZAK  D - kabelového žlabu  - požární odolnost min. 60min</t>
  </si>
  <si>
    <t>1610132</t>
  </si>
  <si>
    <t>TYC ZAVITOVA  8mm/1m pozi  - požární odolnost min. 60min</t>
  </si>
  <si>
    <t>O 29</t>
  </si>
  <si>
    <t>1740306</t>
  </si>
  <si>
    <t>TRUBKA OHEBNA 2323/LPE-1    320</t>
  </si>
  <si>
    <t>190202</t>
  </si>
  <si>
    <t>SP.č.1. ip20</t>
  </si>
  <si>
    <t>O 31</t>
  </si>
  <si>
    <t>191104x</t>
  </si>
  <si>
    <t>Analogové nástěnné hodiny DN32</t>
  </si>
  <si>
    <t>O 32</t>
  </si>
  <si>
    <t>Přijímač radiosignálu DCF</t>
  </si>
  <si>
    <t>O 33</t>
  </si>
  <si>
    <t>Hlavní hodiny ETC - EuroTime Center ETC obsluhuje hodinový systém s podružnými hodinami ovládanými impulsy. Výkonové relé ovládá světla, topení, zvonění a jiná zařízení s týdenní pravidelností a/nebo programy závislé na datu.</t>
  </si>
  <si>
    <t>O 34</t>
  </si>
  <si>
    <t>Hlavní řídící jednotka ovládání ALARM SVÍTIDEL</t>
  </si>
  <si>
    <t>O 35</t>
  </si>
  <si>
    <t>Zvonek školní melodický - výběr melodie</t>
  </si>
  <si>
    <t>O 36</t>
  </si>
  <si>
    <t>Hlavní ÚSTŘEDNA ROZHLASOVÁ  - 100V samostatný systém s až 6 zónami nebo rozšířen až na 60 zón pomocí dalších 6zónových routerů. Připojení až 8 call stanic. Propojení se provádí pomocí standardních konektorů RJ45 a stíněného kabelu CAT-5. Vestavěný ze</t>
  </si>
  <si>
    <t>200102</t>
  </si>
  <si>
    <t>PASKA CU 50CM</t>
  </si>
  <si>
    <t>200137</t>
  </si>
  <si>
    <t>ZEM.SVORKA ZS16 /zem/</t>
  </si>
  <si>
    <t>200141</t>
  </si>
  <si>
    <t>TR.OHEB.MONOF.1423/1</t>
  </si>
  <si>
    <t>O 41</t>
  </si>
  <si>
    <t>200243</t>
  </si>
  <si>
    <t>HMOZDINKA kov  8</t>
  </si>
  <si>
    <t>200295</t>
  </si>
  <si>
    <t>KR.KP 67/1</t>
  </si>
  <si>
    <t>230254</t>
  </si>
  <si>
    <t>NEPERFOROVANÝ ZLAB 250/100 - VČETNĚ PŘÍSLUŠENSTVÍ , PODPĚR , KOTVENÍ</t>
  </si>
  <si>
    <t>O 47</t>
  </si>
  <si>
    <t>240005</t>
  </si>
  <si>
    <t>HM.+VRUT 910/SD/8X50/ 2351099</t>
  </si>
  <si>
    <t>O 49</t>
  </si>
  <si>
    <t>300025</t>
  </si>
  <si>
    <t>N1,2 - NOUZOVÉ SVÍTIDLO, SVÍTIDLO LED -  přisazená montáž,Adresné svítidlo pro CENTRÁLNÍ BATERIOVÝ SYSTÉM. V souladu s světelně technickým výpočtem.</t>
  </si>
  <si>
    <t>O 50</t>
  </si>
  <si>
    <t>NA1,2 - NOUZOVÉ SVÍTIDLO, SVÍTIDLO LED - , přisazená montáž,Adresné svítidlo pro CENTRÁLNÍ BATERIOVÝ SYSTÉM.  V souladu s světelně technickým výpočtem.</t>
  </si>
  <si>
    <t>O 51</t>
  </si>
  <si>
    <t>3000251</t>
  </si>
  <si>
    <t>G - SVÍTIDLO LED 28W, d-42cm, sklo opál mat,IP43,28W, LED 28W/840,chladná bílá,28W,3600lm, V souladu s světelně technickým výpočtem.</t>
  </si>
  <si>
    <t>O 52</t>
  </si>
  <si>
    <t>A - SVÍTIDLO-LED 1 x 70047o, 45W, 4275lm, Ra80, 4000K , PAN LED 45W 120X30 UGR&lt;19 4K o, přisazené V souladu s světelně technickým výpočtem.</t>
  </si>
  <si>
    <t>O 53</t>
  </si>
  <si>
    <t>B - SVÍTIDLO-LED 1 x LED, 23W, 3400lm, Ra80, 4000K, Závěsné/přisazené, LED asymetrické svítidlo V souladu s světelně technickým výpočtem.</t>
  </si>
  <si>
    <t>O 54</t>
  </si>
  <si>
    <t xml:space="preserve">C - SVÍTIDLO-LED 1 x 70041o, 38W, 3040lm, Ra80, 4000K, PAN LED 38W 60X60 UGR&lt;19 4K o přisazené V souladu s světelně technickým výpočtem._x000D_
</t>
  </si>
  <si>
    <t>O 55</t>
  </si>
  <si>
    <t xml:space="preserve">D - SVÍTIDLO-LED 1 x 40001o_39W, 39W, 5225lm, Ra80, 4000K , LED prachotěsné svítidlo, polyesterové tělo, opálový PC kryt, V souladu s světelně technickým výpočtem._x000D_
</t>
  </si>
  <si>
    <t>O 56</t>
  </si>
  <si>
    <t xml:space="preserve">E - SVÍTIDLO-LED 1 x 40306o, 25W, 2500lm, Ra90, 4000K,   DWL IP54 25W 75° C90 SAT ED 4K o V souladu s světelně technickým výpočtem._x000D_
_x000D_
</t>
  </si>
  <si>
    <t>5014A-A00240 B</t>
  </si>
  <si>
    <t xml:space="preserve"> Zásuvka DAT CAT 6a 2xRJ45 včetně krabice</t>
  </si>
  <si>
    <t xml:space="preserve"> </t>
  </si>
  <si>
    <t>BB010176-U</t>
  </si>
  <si>
    <t>BB010198-U</t>
  </si>
  <si>
    <t>CXKH-R  5CX 2,5</t>
  </si>
  <si>
    <t>BB150243</t>
  </si>
  <si>
    <t>KR.ACIDUR 11/12 SEDA</t>
  </si>
  <si>
    <t>BB200295</t>
  </si>
  <si>
    <t>O 62</t>
  </si>
  <si>
    <t>BB334021</t>
  </si>
  <si>
    <t>Regulátor hlasitosti repro - s nuceným odposlechem</t>
  </si>
  <si>
    <t>O 63</t>
  </si>
  <si>
    <t>BB334031</t>
  </si>
  <si>
    <t>Reproduktor 10W</t>
  </si>
  <si>
    <t>W270226</t>
  </si>
  <si>
    <t>Spínač PIR stropní - Čidlo pohybu PIR _x000D_
přisazená montáž, krytí IP 44, snímací úhel 360 °, dosah 10 m, doba sepnutí 30 s – 30 min, citlivost 10–2 000 lx, barva bílá, barva bílá, průměr 106 mm, hloubka 52 mm</t>
  </si>
  <si>
    <t>WA010107-UX</t>
  </si>
  <si>
    <t>CY 6 ZEL. ZLUTY</t>
  </si>
  <si>
    <t>O 66</t>
  </si>
  <si>
    <t>X150465</t>
  </si>
  <si>
    <t>SVORKA ROZBOČOVACÍ 2,5/5 5x1-2,5mm</t>
  </si>
  <si>
    <t>X190705</t>
  </si>
  <si>
    <t>ZAS.230V/16A. DVOJZAS.KOMPLET BÍLÁ</t>
  </si>
  <si>
    <t>ZAS.230V/16A. KOMPLET BÍLÁ</t>
  </si>
  <si>
    <t>O 69</t>
  </si>
  <si>
    <t>x191104</t>
  </si>
  <si>
    <t>SP.žaluziový komplet</t>
  </si>
  <si>
    <t>Celkem za materiály:</t>
  </si>
  <si>
    <t xml:space="preserve">                 Základ DPH  Základ 21% Základ 12% Základ 0%</t>
  </si>
  <si>
    <t>Prořez (5,00%):</t>
  </si>
  <si>
    <t xml:space="preserve">                             Základ DPH    Základ 21% Základ 12% Základ 0%</t>
  </si>
  <si>
    <t xml:space="preserve">Cena za materiály celkem: </t>
  </si>
  <si>
    <t>Dodávky zařízení (specifikace)</t>
  </si>
  <si>
    <t>090493</t>
  </si>
  <si>
    <t>Rozvaděč  RH - uprava , doplnění -  včetně výzbroje viz. výkr. - PD</t>
  </si>
  <si>
    <t>Rozvaděč  RP-1B - nový včetně výzbroje viz. výkr. - PD</t>
  </si>
  <si>
    <t>Rozvaděč  RP-2B - nový včetně výzbroje viz. výkr. - PD</t>
  </si>
  <si>
    <t>Rozvaděč  RP-3B - nový včetně výzbroje viz. výkr. - PD</t>
  </si>
  <si>
    <t>Rozvaděč  RACK - doplnění POE  včetně výzbroje viz. výkr. - PD</t>
  </si>
  <si>
    <t>telefonní ústředna –  P550 - 50 uživatelů, 25 hovorů, až 8 portů pro FXS/GSM/FXO/BRI</t>
  </si>
  <si>
    <t>karta 1x FSO, 1x FXS -  SO</t>
  </si>
  <si>
    <t>karta 2x ISDN 2 S0 - do  B2</t>
  </si>
  <si>
    <t>IP přístroj SIP TEL T31P</t>
  </si>
  <si>
    <t>IP přístroj SIP TEL T46U</t>
  </si>
  <si>
    <t>police pevnostní 2U 450mm, 2mm plech</t>
  </si>
  <si>
    <t>O 12</t>
  </si>
  <si>
    <t>TELEFONY, ÚSTŘEDNA - instalace, zprovoznění telefonní ústředny, nastavení, doprava</t>
  </si>
  <si>
    <t>X90503</t>
  </si>
  <si>
    <t>Hl.ochranná přípojnice ,,HOP,,</t>
  </si>
  <si>
    <t>Celkem za dodávky:</t>
  </si>
  <si>
    <t xml:space="preserve">                          Základ DPH   Základ 21% Základ 12% Základ 0%</t>
  </si>
  <si>
    <t xml:space="preserve">Cena za dodávky celkem: </t>
  </si>
  <si>
    <t>Práce v HZS</t>
  </si>
  <si>
    <t>Sekací práce</t>
  </si>
  <si>
    <t>hod.</t>
  </si>
  <si>
    <t>Vyměřování tras.</t>
  </si>
  <si>
    <t>Spolupráce s revizním technikem</t>
  </si>
  <si>
    <t>Koordinace s ostatními profesemi</t>
  </si>
  <si>
    <t>Revize elektro</t>
  </si>
  <si>
    <t>Demontážní práce</t>
  </si>
  <si>
    <t>Napojení na stávající okruh</t>
  </si>
  <si>
    <t>Vyhledání stávajících okruhů</t>
  </si>
  <si>
    <t>Lešení</t>
  </si>
  <si>
    <t>Značení - POŽÁRNÍHO PROSTUPU , ZÁPIS DO KNIHY PROSTUPŮ.</t>
  </si>
  <si>
    <t>Montáž Centrální Bateriový Systém Beghelli-Präzisa ,</t>
  </si>
  <si>
    <t>Zapojení Centrální Bateriový Systém Beghelli-Präzisa ,</t>
  </si>
  <si>
    <t>Celkem za práci v HZS:</t>
  </si>
  <si>
    <t xml:space="preserve">                              Základ DPH   Základ 21% Základ 12% Základ 0%</t>
  </si>
  <si>
    <t xml:space="preserve">Cena za práci v HZS celkem: </t>
  </si>
  <si>
    <t>Specifikace zařízení telefonního systému</t>
  </si>
  <si>
    <t>telefonní ústředna - 50 uživatelů, 25 hovorů, až 8 portů pro FXS/GSM/FXO/BRI</t>
  </si>
  <si>
    <t>karta 1x FSO, 1x FXS</t>
  </si>
  <si>
    <t>Kombinace jednoho FXS portu pro připojení (ponechání) analogového telefonu a FXO portu pro připojení klasické analogové státní linky (PSTN</t>
  </si>
  <si>
    <t>karta 2x ISDN 2 S0</t>
  </si>
  <si>
    <t>Kombinace 2 portů ISDN linky</t>
  </si>
  <si>
    <t>IP přístroj SIP</t>
  </si>
  <si>
    <t>Moderní IP telefon s podsvíceným displejem, duální 100Mb/s switch, 2 SIP účty, 2 programovatelná tlačítka s LED indikací ■ 2,3" podsvícený LCD displej ■ 2 SIP účty ■ Technologie Optima HD Voice ■ Česká/slovenská lokalizace ■ Tento moderní telefon v atraktivním designu je vhodný do kanceláře i pro domácí použití.Je vybaven 2,3" podsvíceným LCD grafickým displejem s rozlišením 132x64 pixelů a duálním 100 Mb/s switchem. Nabídne Vám 2 SIP účty a velký telefonní seznam na 1000 kontaktů, včetně podpory XML a LDAP seznamů. Pro větší uživatelský komfort tu najdete také 2 programovatelná tlačítka. Technologie Optima HD Voice zajišťuje vysokou kvalitu přenášeného zvuku, plně využívá také pokročilé bezpečnostní normy a šifrování (TLS/SSL). Nová řada telefonů poskytuje ničím nerušenou komunikaci díky technologii Smart Noise Filtering, která odstraňuje veškeré ruchy a šumy z okolí a zajišťuje tak vynikající kvalitu přenášeného zvuku. Novinkou je také sjednocený firmware a inetgrace s platformou, díky které se telefony snadno nasazují a spravují, což značně sníží náklady na provoz a údržbu. Telefon je možné postavit na stůl či přichytit na zeď, máte jej tak kdykoliv snadno po ruce. Má českou i slovenskou lokalizaci displeje i web managementu, jeho ovládání je jednoduché a intuitivní. Podpora IPv6, duální 100Mb/s ethernetový port, kompatibilita s významnými IP PBX systémy (3CX, Asterisk), atd. zaručují uplatnění tohoto telefonu i v nejmodernějších síťových infrastrukturách. Změny však najdete i uvnitř tohoto telefonu, kde proběhla kompletní výměna HW a přidání několika nových funkcí, díky kterým jsou telefony rychlejší a výkonější. Telefon podporuje PoE napájení! V balení však již nově naleznete také adekvátní adaptér. Nabízí ideální kombinaci moderní technologie, uživatelského komfortu a příznivé ceny. SPECIFIKACE: Datová rozhraní: Ethernet Ethernet: 2x 10/100 Mb/s Síťové služby: Fixed IP, DHCP, PPPoE NAT: Ne QoS: DiffServ / ToS / VLAN Displej - typ: Černobílý Displej - velikost: LCD grafický 132x64 pixelů Displej - podsvícený: Ano VoIP standardy: SIPv2 Podpora kodeků: G.722, G.711μ/A, G.723, G.726, G.729, iLBC Peer-to-Peer Mode: Ano Počet SIP účtů: 2 Hlasité telefonování (Hands-Free): Ano Možnost připojení náhlavní soupravy: Ano, RJ9 konektor Nastavení hlasitosti vyzvánění i hovoru: Ano Počet vyzváněcích melodií: 10 Možnost nahrát vlastní vyzváněcí melodie: Ano Vibrační vyzvánění: Ne Zobrazení data a času: Ano Lokální tel. seznam: 1000 kontaktů Vzdálené tel. seznamy: XML, LDAP Počet programovatelných tlačítek: 2 Historie - seznam příchozích hovorů: 100 Historie - seznam odchozích hovorů: 100 Historie - seznam zmeškaných hovorů: 100 Bezpečnost: SRTP, TLS (HTTPS, SIPS), OpenVPN, heslo pro přihlášení, kryptované konfig. soubory Voice Activity Detection (VAD): Ano Comfort Noise Generator (CNG): Ano Volací funkce: Přesměrování, Přidržení, přepojení, 3-cestná konference Identifikace volajícího (Caller ID): Ano Volací plán: Ano DTMF: RFC2833, INBAND, SIP INFO, AUTO+SIP INFO Čekající hovor (CW): Ano Automatický redial: Ano Ztlumit: Ano SMS: Ano Open API: XML aplikace, Action URL, Active URI, Push XML Indikace stavu pomocí LED: Ano Upgrade firmwaru: Ano Automatická konfigurace: Ano Podpora IPv6: Ano Podpora rozšiřujících modulů: Ne Napájecí adaptér: 5V DC / 600mA (je součástí balení) PoE (IEEE 802.3af): Ano Management: Web, klávesnice, auto. konfigurace Diagnostika: trace, syslog Rozměry: 209 x 188 x 150 mm Hmotnost: 770 g Možnost montáže na zeď: Ano</t>
  </si>
  <si>
    <t>IP přístroj SIP manažerský</t>
  </si>
  <si>
    <t>Špičkový manažerský IP telefon, bohatá funkční výbava, barevný 4,3” LCD displej s rozlišením 480x272 pixelů, USB port, IPv6, podpora kodeku Opus ■ 4,3" barevný TFT-LCD ■ možnost připojení expanzního modulu ■ Česká/slovenská lokalizace ■ Integrovaný 2x USB port ■ 27 programovatelných tlačítek ■ 4,3" barevný TFT LCD displej ■ Opus HD kodek ■ Telefon prošel novou hardwarovou revizi pro vyšší stabilitu a rychlost. Disponuje bohatou funkční výbavou a barevným 4,3” TFT-LCD displejem s rozlišením 480x272 pixelů a druhám USB portem pro připojení jakéhokoliv USB donglu nebo náhlavní soupravy. Plnohodnotná podpora Broadsoft umožňuje pomocí Broadsoft UC zobrazovat i takové detaily, jako jsou fotografie u kontaktů. Vše zabaleno do atraktivního designu a ve vysoce kvalitním provedení. Podpora IPv6, duální 1 Gb/s ethernetový port, podpora pro bezdrátové náhlavní soupravy, integrace s významnými IP PBX systémy (3CX, Asterisk a Broadsoft Broadworks) umožňují nasazení i v nejmodernějších síťových infrastrukturách. Zařízení podporuje kodek Opus, který se postará o vysoce kvalitní zvuk. Opus podporuje 8 kHz (narrowband) a 16 kHz (wideband) vzorkovací frekvenci. Telefon má českou i slovenskou lokalizaci displeje a webového managementu, jeho ovládání je tak velmi jednoduché a intuitivní. Telefon má 27 programovatelných tlačítek, ke kterým lze nastavit až 27 různých funkcí. K telefonu lze připojit až 3 externí rozšiřující moduly s LCD displejem a celkem až 180 pozicemi pro uložení kontaktů s BLF/BLA funkcemi (obsazeno/volno na lince). Balení tohoto produktu NEOBSAHUJE síťový adaptér, protože zařízení podporuje PoE napájení. Adaptér = Power over Ethernet – jedná se u využití datového kabelu vedoucího k IP telefonu současně i k jeho napájení Volitelné příslušenství: - napájecí adaptér 5V / 2A - rozšiřující modul s LCD, 60x (3x20) tlačítek SPECIFIKACE: Datová rozhraní Ethernet Síťové služby Fixed IP, DHCP, PPPoE NAT NAT (vypnuta v defaultu), DHCP server QoS DiffServ / ToS / VLAN Displej - typ Barevný Displej - velikost 4,3” TFT-LCD, rozlišení 480x272 pix, 16,7M barev VoIP standardy SIPv2 Podpora kodeků Opus, G.711, G.722, G.723.1, G.726, G.729AB, Dynamic Jitter Buffer Peer-to-Peer Mode Ano Počet SIP účtů 16 Hlasité telefonování (Hands-Free) Ano Nastavení hlasitosti vyzvánění i hovoru Ano Počet vyzváněcích melodií 9 Možnost nahrát vlastní vyzváněcí melodie Ano Zobrazení data a času Ano Lokální tel. seznam 1000 kontaktů Vzdálené tel. seznamy XML, LDAP, Broadsoft Počet programovatelných tlačítek 27 Historie - seznam příchozích hovorů 100 Historie - seznam odchozích hovorů 100 Historie - seznam zmeškaných hovorů 100 Bezpečnost SRTP, TLS (HTTPS, SIPS), heslo pro přihlášení, kryptované konfig. soubory Voice Activity Detection (VAD) Ano Comfort Noise Generator (CNG) Ano Volací funkce Přesměrování, přidržení, přepojení, 3-cestná konference Identifikace volajícího (Caller ID) Ano Volací plán Ano DTMF RFC2833, INBAND, SIP INFO, AUTO+SIP INFO Čekající hovor (CW) Ano Automatický redial Ano Ztlumit Ano SMS Ne Open API XML aplikace, Action URL, Active URI, Push XML Indikace stavu pomocí LED Ano Upgrade firmwaru Ano Automatická konfigurace Ano Podpora IPv6 Ano Podpora rozšiřujících modulů Ano Napájecí adaptér 5V DC, 2A (není součástí balení) PoE spotřeba Max. 7,96 W Management Web, klávesnice, auto. konfigurace, SNMP Diagnostika trace, syslog Příručky Česká</t>
  </si>
  <si>
    <t>X90504</t>
  </si>
  <si>
    <t>Protokoly měření intenzity osvětlení dle požadavků KHS
 a ČSN</t>
  </si>
  <si>
    <t>Podporované moduly jsou: ■ S2 / TN0168 - S2 modul (2x FXS port pro analogové telefony) ■ O2 / TN0167 - O2 modul (2x FXO port pro 2 analogové linky) ■ SO / TN0175 - SO modul (1x FXS port a 1x FXO port) ■ B2 / TN0169 - BRI modul (2x BRI port pro ISDN2 linky) ■ GSM / 10001127 - GSM modul (1x GSM port pro SIM kartu) ■ LTE-E / 10000175 - 4G LTE modul - 1x GSM port pro jednu kartu Ústředna má 4 pozice pro moduly (8x portů). Telefonní přístroje kompatibilní s PBX, SPECIFIKACE: Maximální počet poboček: 50 Max. počet souběžných hovorů : 25 FXS porty pro analogová zařízení: 0 (volitelně až 8) FXO (PSTN) porty pro analogové linky: 0 (volitelně až 8) BRI (euroISDN2) porty: 0 (volitelně až 8) EX08 rozšiřující karta: nelze vložit, obsahuje 4 vestavěné pozice pro moduly EX30 rozšiřující karta: nelze vložit D30 modul: nelze vložit Ethernet porty: 2x10/100/1000 (WAN+LAN) Mb/s Přesměrování hovoru (funkce Follow me): Ano Přidržení hovoru: Ano Přepojení hovoru: Ano Zaparkování hovoru: Ano Čekající hovor: Ano Funkce nerušit - Do Not Disturb: Ano Konference: Ano Hudba při čekání (Music on Hold): Ano Vyzvednutí hovoru z jiného přístroje (pick-up) : Ano Automatická spojovatelka : Ano (víceúrovňová) Denní / noční režim / svátek: Ano Faxový protokol T.38: Ano Detailní výpis hovorů (CDR) : Ano DTMF: Ano Zobrazení čísla volajícího (CLIP): Ano GSM pásma: 850/900/1800/1900 DHCP klient: Ano DDNS: Ano NTP klient: Ano SNMP: Ne IPv6: Ne Firewall: Ano QoS: Ano VLAN: Ano VoIP protokoly: SIP/SIPS/RTP/SRTP/IAX Hlasové kodeky: G711a/u,G722,G726,G729A,GSM,Speex,ADPCM,iLBC Video kodeky: H.263,H.263P,H.264,MPEG4 Správa zařízení: Web, SSH Záloha/obnovení konfigurace: Ano Možnost upgrade firmwaru: Ano Indikace stavu pomocí LED diod: Ano Billing (účtovací SW): Ne (možno propojit s SW třetích stran) Příručky: Česká zkrácená,anglická Rozměry: 340 x 210 x 44 mm Napájecí adaptér: 230V, 16.4.2021 - Snadné nastavení a správa ústředen řady P díky češtině Ve webovém rozhraní všech modelů ústředen se nově od poslední verze firmware objevuje také česká lokalizace. Panel front, operátorek či Wallboard tak nyní můžete sledovat v reálném čase a navíc v českém jazyce. Věříme, že tuto novinku oceníte a pomůže Vám ještě lépe prezentovat tyto skvělé ústředny Vašim zákazníkům. Česká lokalizace usnadní práci nejen při nastavování a správě ústředny, ale také dalším zaměstnancům, kteří s ústřednou budou pracovat. Recepční, přepojovatelky, supervizoři nebo agenti v call centrech - ti všichni ocení webové rozhraní v českém jazyce pro rychlejší a jednodušší plnění úkolů. nový firmware pro ústředny řady, které obsahuje zajímavé funkce, které Vašim zákazníkům usnadní práci a hlavně rozšíří možnosti využití ústředny. Na jaké funkce se tedy mohou Vaši zákazníci těšit? Concurrent registrations – Možnost registrovat až 3 zařízení na jednu klapku. Je tedy možné, mimo registrace aplikací Linkus použít např. registraci stolního telefonu a zároveň bezdrátové ručky pro možnost vetší mobility. Možnost integrace s MS Teams – Tato integrace umožňuje propojení ústředny Yeastar s platformou Teams. Je tak možné přijímat na Vaši Teams aplikaci volání z ústředny či přímo státních čísel, registrovaných v ústředně. Samozřejmostí je také možnost provádění odchozích interních či státních volání. Přidáno rozhraní AMI – Díky této funkci je nyní možné připojit k ústředně aplikace třetích stran, a to na základě standardního Asterisk rozhraní, které je shodné pro všechny Asterisk zařízení.</t>
  </si>
  <si>
    <t xml:space="preserve">Nová IP PBX ústředna, pro 50 uživatelů / klapek a 25 současných hovorů, vč. automatického nahrávání hovorů, kovové provedení, rack, integr. Call Centrum a panel operátora ■ Max. 50 uživatelů (klapek) a 25 souběžných hovorů ■ Možnost rozšířit o S2/O2/SO/BRI nebo GSM moduly ■ Automatické nahrávání hovorů v ceně ■ Zcela nový, výkonnější hardware ■ Nový design webového rozhraní ■ Služby jako hlasový průvodce (IVR), vyzváněcí skupiny, fronty, konference, a další ■ Možnost použití integrovaného call-centrového řešení včetně detailních reportů a panelu operátora Ústředna obslouží až 50 uživatelů - klapek. Jde o modulární ústřednu, je tedy možné rozšiřovat počet jejích portů vložením přídavných modulů. Ústředna je vyrobena z pevného kovu a je vhodná pro použití v racku, kde zabírá 1 pozici (1U). Oproti řadě S-Series byl přepracován design a přidána řada nových funkcí. Mezi ně patří možnost přidělovat detailní oprávnění jednotlivým uživatelům, jako operátor, supervisor, zaměstnanec, apod. Centrum událostí, díky kterým ihned po přihlášení obdržíte nejnovější informace o stavu a funkčnosti vaší ústředny, dále interaktivní dashboard, prostřednictvím kterého je možné se jednoduchým kliknutím přesunout do samotné konfigurace nebo vykreslování grafů ukazujících aktuální či historické zatížení ústředny. Dále je také možné využít funkci speech-to-text pro maximální zefektivnění Vaší práce a pro co největší komfort pro Vaše zákazníky. Díky této funkci může ústředna zpracovávat záznamy z hlasové schránky a odesílat je přímo Vám do emailu. Díky výkonnějšímu hardwaru dokáže ústředna importovat až 50 000 kontaktů. Ty lze poté ještě řadit do oddělených telefonních seznamů, které díky právům můžete sdílet pouze s určitými uživateli. Opakované kontaktování osob ze specifických seznamů je rychlé, přehledné a hlavně snadné, a to i díky možnosti krátké poznámky u daného kontaktu. Podporované moduly jsou S2 (2x analogový telefon), O2 (2x analogová linka), BRI (2x ISDN2), SO modul (1x an. telefon, 1x an. linka), 3G (1 x GSM kanál, modul verze SIM800), a LTE (1 x 3G/4G kanál). Ústředna obsahuje 4 pozice pro moduly. Při zakoupení rozšiřující roční licence platné pro celou ústřednu (EP/UP licence), odemknete nadstavbové funkce, mezi které patří například: Operátorský panel, vyšší funkce Call centra, Wallboard - online náhled stavu Call centra, detailní reporting hovorů a provozu Call centra, Linkus Cloud Service, Remote Access Service, a další. Pokud budete chtít nadstavbové funkce využívat i po prvním roce, je možné si zakoupit další roční předplatné této licence. Kromě všech těto zajímavých funkcí, bylo u ústředen z řady P přepracováno webové rozhraní, které je nyní uživatelky velmi přívětivé a přehledné.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</si>
</sst>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31" x14ac:knownFonts="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
      <b/>
      <sz val="11"/>
      <color theme="1"/>
      <name val="Calibri"/>
      <family val="2"/>
      <charset val="238"/>
      <scheme val="minor"/>
    </font>
    <font>
      <b/>
      <sz val="12"/>
      <color rgb="FF0000FF"/>
      <name val="Arial"/>
      <family val="2"/>
      <charset val="238"/>
    </font>
    <font>
      <sz val="8"/>
      <color rgb="FF000000"/>
      <name val="Arial"/>
      <family val="2"/>
      <charset val="238"/>
    </font>
    <font>
      <b/>
      <sz val="8"/>
      <color rgb="FF000000"/>
      <name val="Arial"/>
      <family val="2"/>
      <charset val="238"/>
    </font>
    <font>
      <sz val="9"/>
      <color rgb="FF000000"/>
      <name val="Courier New"/>
      <family val="3"/>
      <charset val="238"/>
    </font>
    <font>
      <b/>
      <sz val="9"/>
      <color rgb="FF000000"/>
      <name val="Courier New"/>
      <family val="3"/>
      <charset val="238"/>
    </font>
    <font>
      <b/>
      <sz val="14"/>
      <color theme="1"/>
      <name val="Calibri"/>
      <family val="2"/>
      <charset val="238"/>
      <scheme val="minor"/>
    </font>
  </fonts>
  <fills count="9">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rgb="FFC0E4E4"/>
        <bgColor indexed="64"/>
      </patternFill>
    </fill>
    <fill>
      <patternFill patternType="solid">
        <fgColor rgb="FF92D050"/>
        <bgColor indexed="64"/>
      </patternFill>
    </fill>
    <fill>
      <patternFill patternType="solid">
        <fgColor rgb="FFFFC000"/>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
      <left/>
      <right/>
      <top style="thin">
        <color rgb="FF000000"/>
      </top>
      <bottom style="thin">
        <color rgb="FF000000"/>
      </bottom>
      <diagonal/>
    </border>
    <border>
      <left/>
      <right/>
      <top style="thin">
        <color rgb="FF000000"/>
      </top>
      <bottom/>
      <diagonal/>
    </border>
    <border>
      <left/>
      <right/>
      <top style="double">
        <color rgb="FF000000"/>
      </top>
      <bottom/>
      <diagonal/>
    </border>
  </borders>
  <cellStyleXfs count="4">
    <xf numFmtId="0" fontId="0" fillId="0" borderId="0"/>
    <xf numFmtId="0" fontId="4" fillId="0" borderId="0"/>
    <xf numFmtId="0" fontId="3" fillId="0" borderId="0"/>
    <xf numFmtId="0" fontId="2" fillId="0" borderId="0"/>
  </cellStyleXfs>
  <cellXfs count="307">
    <xf numFmtId="0" fontId="0" fillId="0" borderId="0" xfId="0"/>
    <xf numFmtId="14" fontId="6"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11" fillId="0" borderId="1" xfId="0" applyFont="1" applyBorder="1"/>
    <xf numFmtId="0" fontId="11" fillId="0" borderId="0" xfId="0" applyFont="1"/>
    <xf numFmtId="0" fontId="11" fillId="0" borderId="0" xfId="0" applyFont="1" applyAlignment="1">
      <alignment horizontal="left" vertical="center"/>
    </xf>
    <xf numFmtId="0" fontId="11" fillId="0" borderId="6" xfId="0" applyFont="1" applyBorder="1" applyAlignment="1">
      <alignment vertical="center"/>
    </xf>
    <xf numFmtId="0" fontId="0" fillId="0" borderId="6" xfId="0" applyBorder="1" applyAlignment="1">
      <alignment vertical="center"/>
    </xf>
    <xf numFmtId="0" fontId="11" fillId="0" borderId="2" xfId="0" applyFont="1" applyBorder="1" applyAlignment="1">
      <alignment horizontal="right"/>
    </xf>
    <xf numFmtId="0" fontId="11" fillId="0" borderId="6" xfId="0" applyFont="1" applyBorder="1" applyAlignment="1">
      <alignment vertical="top"/>
    </xf>
    <xf numFmtId="14" fontId="11" fillId="0" borderId="6" xfId="0" applyNumberFormat="1" applyFont="1" applyBorder="1" applyAlignment="1">
      <alignment horizontal="center" vertical="top"/>
    </xf>
    <xf numFmtId="0" fontId="11" fillId="0" borderId="1" xfId="0" applyFont="1" applyBorder="1" applyAlignment="1">
      <alignment horizontal="left" vertical="center" indent="1"/>
    </xf>
    <xf numFmtId="0" fontId="11"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11"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11"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11"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11" fillId="0" borderId="0" xfId="0" applyFont="1" applyAlignment="1">
      <alignment horizontal="left" vertical="center" wrapText="1"/>
    </xf>
    <xf numFmtId="0" fontId="0" fillId="0" borderId="0" xfId="0" applyAlignment="1">
      <alignment wrapText="1"/>
    </xf>
    <xf numFmtId="0" fontId="11" fillId="0" borderId="6" xfId="0" applyFont="1" applyBorder="1" applyAlignment="1">
      <alignment horizontal="left" vertical="center" wrapText="1"/>
    </xf>
    <xf numFmtId="0" fontId="0" fillId="0" borderId="6" xfId="0" applyBorder="1" applyAlignment="1">
      <alignment wrapText="1"/>
    </xf>
    <xf numFmtId="0" fontId="11" fillId="0" borderId="0" xfId="0" applyFont="1" applyAlignment="1">
      <alignment vertical="center" wrapText="1"/>
    </xf>
    <xf numFmtId="0" fontId="11"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11" fillId="0" borderId="18" xfId="0" applyFont="1" applyBorder="1" applyAlignment="1">
      <alignment horizontal="left" vertical="top" wrapText="1"/>
    </xf>
    <xf numFmtId="0" fontId="11"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11" fillId="0" borderId="12" xfId="0" applyFont="1" applyBorder="1" applyAlignment="1">
      <alignment horizontal="left" vertical="center" wrapText="1"/>
    </xf>
    <xf numFmtId="0" fontId="11" fillId="0" borderId="12" xfId="0" applyFont="1" applyBorder="1" applyAlignment="1">
      <alignment wrapText="1"/>
    </xf>
    <xf numFmtId="1" fontId="11" fillId="0" borderId="12" xfId="0" applyNumberFormat="1" applyFont="1" applyBorder="1" applyAlignment="1">
      <alignment horizontal="right" vertical="center" wrapText="1"/>
    </xf>
    <xf numFmtId="1" fontId="11"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11"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11" fillId="0" borderId="6" xfId="0" applyFont="1" applyBorder="1" applyAlignment="1">
      <alignment vertical="top" wrapText="1"/>
    </xf>
    <xf numFmtId="0" fontId="11" fillId="0" borderId="0" xfId="0" applyFont="1" applyAlignment="1">
      <alignment wrapText="1"/>
    </xf>
    <xf numFmtId="0" fontId="0" fillId="0" borderId="4" xfId="0" applyBorder="1" applyAlignment="1">
      <alignment wrapText="1"/>
    </xf>
    <xf numFmtId="4" fontId="0" fillId="0" borderId="1" xfId="0" applyNumberFormat="1" applyBorder="1"/>
    <xf numFmtId="0" fontId="12" fillId="3" borderId="1" xfId="0" applyFont="1" applyFill="1" applyBorder="1" applyAlignment="1">
      <alignment horizontal="left" vertical="center" indent="1"/>
    </xf>
    <xf numFmtId="0" fontId="0" fillId="3" borderId="0" xfId="0" applyFill="1" applyAlignment="1">
      <alignment wrapText="1"/>
    </xf>
    <xf numFmtId="49" fontId="9"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11"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11" fillId="3" borderId="6" xfId="0" applyNumberFormat="1" applyFont="1" applyFill="1" applyBorder="1" applyAlignment="1">
      <alignment horizontal="left" vertical="center" wrapText="1"/>
    </xf>
    <xf numFmtId="0" fontId="11" fillId="4" borderId="0" xfId="0" applyFont="1" applyFill="1" applyAlignment="1" applyProtection="1">
      <alignment horizontal="left" vertical="center"/>
      <protection locked="0"/>
    </xf>
    <xf numFmtId="0" fontId="11"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7" fillId="0" borderId="0" xfId="0" applyFont="1" applyAlignment="1">
      <alignment horizontal="left" vertical="center"/>
    </xf>
    <xf numFmtId="0" fontId="5" fillId="0" borderId="0" xfId="0" applyFont="1" applyAlignment="1">
      <alignment horizontal="center" vertical="center" wrapText="1"/>
    </xf>
    <xf numFmtId="0" fontId="5" fillId="0" borderId="0" xfId="0" applyFont="1" applyAlignment="1">
      <alignment horizontal="center" vertical="center" shrinkToFit="1"/>
    </xf>
    <xf numFmtId="0" fontId="5" fillId="0" borderId="0" xfId="0" applyFont="1" applyAlignment="1">
      <alignment horizontal="center" vertical="center"/>
    </xf>
    <xf numFmtId="4" fontId="10" fillId="5" borderId="28" xfId="0" applyNumberFormat="1" applyFont="1" applyFill="1" applyBorder="1" applyAlignment="1">
      <alignment vertical="center"/>
    </xf>
    <xf numFmtId="4" fontId="10" fillId="5" borderId="29" xfId="0" applyNumberFormat="1" applyFont="1" applyFill="1" applyBorder="1" applyAlignment="1">
      <alignment vertical="center" wrapText="1"/>
    </xf>
    <xf numFmtId="4" fontId="13" fillId="5" borderId="30" xfId="0" applyNumberFormat="1" applyFont="1" applyFill="1" applyBorder="1" applyAlignment="1">
      <alignment horizontal="center" vertical="center" wrapText="1" shrinkToFit="1"/>
    </xf>
    <xf numFmtId="4" fontId="10" fillId="5" borderId="28" xfId="0" applyNumberFormat="1" applyFont="1" applyFill="1" applyBorder="1" applyAlignment="1">
      <alignment horizontal="center" vertical="center" wrapText="1" shrinkToFit="1"/>
    </xf>
    <xf numFmtId="4" fontId="10" fillId="5" borderId="30" xfId="0" applyNumberFormat="1" applyFont="1" applyFill="1" applyBorder="1" applyAlignment="1">
      <alignment horizontal="center" vertical="center" wrapText="1" shrinkToFit="1"/>
    </xf>
    <xf numFmtId="3" fontId="10"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6" fillId="0" borderId="32" xfId="0" applyNumberFormat="1" applyFont="1" applyBorder="1" applyAlignment="1">
      <alignment horizontal="right" vertical="center" wrapText="1" shrinkToFit="1"/>
    </xf>
    <xf numFmtId="4" fontId="6"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8" fillId="3" borderId="35" xfId="0" applyNumberFormat="1" applyFont="1" applyFill="1" applyBorder="1" applyAlignment="1">
      <alignment vertical="center" wrapText="1" shrinkToFit="1"/>
    </xf>
    <xf numFmtId="4" fontId="18"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7" fillId="3" borderId="11" xfId="0" applyFont="1" applyFill="1" applyBorder="1" applyAlignment="1">
      <alignment horizontal="left" vertical="center" indent="1"/>
    </xf>
    <xf numFmtId="0" fontId="8"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7"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11" fillId="3" borderId="13" xfId="0" applyNumberFormat="1" applyFont="1" applyFill="1" applyBorder="1" applyAlignment="1">
      <alignment horizontal="left" vertical="center"/>
    </xf>
    <xf numFmtId="0" fontId="7" fillId="0" borderId="0" xfId="0" applyFont="1"/>
    <xf numFmtId="49" fontId="0" fillId="0" borderId="0" xfId="0" applyNumberFormat="1"/>
    <xf numFmtId="0" fontId="19" fillId="0" borderId="26" xfId="0" applyFont="1" applyBorder="1" applyAlignment="1">
      <alignment horizontal="center" vertical="center" wrapText="1"/>
    </xf>
    <xf numFmtId="0" fontId="6" fillId="0" borderId="26" xfId="0" applyFont="1" applyBorder="1" applyAlignment="1">
      <alignment vertical="center"/>
    </xf>
    <xf numFmtId="0" fontId="6" fillId="0" borderId="26" xfId="0" applyFont="1" applyBorder="1"/>
    <xf numFmtId="0" fontId="19" fillId="5" borderId="28" xfId="0" applyFont="1" applyFill="1" applyBorder="1" applyAlignment="1">
      <alignment horizontal="center" vertical="center" wrapText="1"/>
    </xf>
    <xf numFmtId="0" fontId="19" fillId="5" borderId="29" xfId="0" applyFont="1" applyFill="1" applyBorder="1" applyAlignment="1">
      <alignment horizontal="center" vertical="center" wrapText="1"/>
    </xf>
    <xf numFmtId="0" fontId="19" fillId="5" borderId="30" xfId="0" applyFont="1" applyFill="1" applyBorder="1" applyAlignment="1">
      <alignment horizontal="center" vertical="center" wrapText="1"/>
    </xf>
    <xf numFmtId="49" fontId="6" fillId="0" borderId="31" xfId="0" applyNumberFormat="1" applyFont="1" applyBorder="1" applyAlignment="1">
      <alignment vertical="center"/>
    </xf>
    <xf numFmtId="0" fontId="6" fillId="3" borderId="34" xfId="0" applyFont="1" applyFill="1" applyBorder="1" applyAlignment="1">
      <alignment vertical="center"/>
    </xf>
    <xf numFmtId="0" fontId="6" fillId="3" borderId="34" xfId="0" applyFont="1" applyFill="1" applyBorder="1" applyAlignment="1">
      <alignment vertical="center" wrapText="1"/>
    </xf>
    <xf numFmtId="0" fontId="6" fillId="3" borderId="35" xfId="0" applyFont="1" applyFill="1" applyBorder="1" applyAlignment="1">
      <alignment vertical="center" wrapText="1"/>
    </xf>
    <xf numFmtId="164" fontId="6" fillId="0" borderId="33" xfId="0" applyNumberFormat="1" applyFont="1" applyBorder="1" applyAlignment="1">
      <alignment vertical="center"/>
    </xf>
    <xf numFmtId="164" fontId="6" fillId="3" borderId="36" xfId="0" applyNumberFormat="1" applyFont="1" applyFill="1" applyBorder="1" applyAlignment="1">
      <alignment vertical="center"/>
    </xf>
    <xf numFmtId="164" fontId="0" fillId="0" borderId="0" xfId="0" applyNumberFormat="1"/>
    <xf numFmtId="4" fontId="6" fillId="0" borderId="33" xfId="0" applyNumberFormat="1" applyFont="1" applyBorder="1" applyAlignment="1">
      <alignment horizontal="center" vertical="center"/>
    </xf>
    <xf numFmtId="4" fontId="6" fillId="0" borderId="33" xfId="0" applyNumberFormat="1" applyFont="1" applyBorder="1" applyAlignment="1">
      <alignment vertical="center"/>
    </xf>
    <xf numFmtId="4" fontId="6" fillId="3" borderId="36" xfId="0" applyNumberFormat="1" applyFont="1" applyFill="1" applyBorder="1" applyAlignment="1">
      <alignment horizontal="center" vertical="center"/>
    </xf>
    <xf numFmtId="4" fontId="6" fillId="3" borderId="36" xfId="0" applyNumberFormat="1" applyFont="1" applyFill="1" applyBorder="1" applyAlignment="1">
      <alignment vertical="center"/>
    </xf>
    <xf numFmtId="49" fontId="0" fillId="0" borderId="1" xfId="0" applyNumberFormat="1" applyBorder="1"/>
    <xf numFmtId="0" fontId="4" fillId="0" borderId="21" xfId="0" applyFont="1" applyBorder="1" applyAlignment="1">
      <alignment vertical="center"/>
    </xf>
    <xf numFmtId="0" fontId="4"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20"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20" fillId="0" borderId="0" xfId="0" applyFont="1" applyAlignment="1">
      <alignment vertical="top"/>
    </xf>
    <xf numFmtId="49" fontId="20" fillId="0" borderId="0" xfId="0" applyNumberFormat="1" applyFont="1" applyAlignment="1">
      <alignment vertical="top"/>
    </xf>
    <xf numFmtId="165" fontId="20" fillId="0" borderId="0" xfId="0" applyNumberFormat="1" applyFont="1" applyAlignment="1">
      <alignment vertical="top" shrinkToFit="1"/>
    </xf>
    <xf numFmtId="4" fontId="20" fillId="0" borderId="0" xfId="0" applyNumberFormat="1" applyFont="1" applyAlignment="1">
      <alignment vertical="top" shrinkToFit="1"/>
    </xf>
    <xf numFmtId="165" fontId="22" fillId="0" borderId="0" xfId="0" applyNumberFormat="1" applyFont="1" applyAlignment="1">
      <alignment horizontal="center" vertical="top" wrapText="1" shrinkToFit="1"/>
    </xf>
    <xf numFmtId="165" fontId="22" fillId="0" borderId="0" xfId="0" applyNumberFormat="1" applyFont="1" applyAlignment="1">
      <alignment vertical="top" wrapText="1" shrinkToFit="1"/>
    </xf>
    <xf numFmtId="4" fontId="8" fillId="3" borderId="0" xfId="0" applyNumberFormat="1" applyFont="1" applyFill="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20" fillId="0" borderId="38" xfId="0" applyFont="1" applyBorder="1" applyAlignment="1">
      <alignment vertical="top"/>
    </xf>
    <xf numFmtId="49" fontId="20" fillId="0" borderId="39" xfId="0" applyNumberFormat="1" applyFont="1" applyBorder="1" applyAlignment="1">
      <alignment vertical="top"/>
    </xf>
    <xf numFmtId="0" fontId="20" fillId="0" borderId="39" xfId="0" applyFont="1" applyBorder="1" applyAlignment="1">
      <alignment horizontal="center" vertical="top" shrinkToFit="1"/>
    </xf>
    <xf numFmtId="165" fontId="20" fillId="0" borderId="39" xfId="0" applyNumberFormat="1" applyFont="1" applyBorder="1" applyAlignment="1">
      <alignment vertical="top" shrinkToFit="1"/>
    </xf>
    <xf numFmtId="4" fontId="20" fillId="4" borderId="39" xfId="0" applyNumberFormat="1" applyFont="1" applyFill="1" applyBorder="1" applyAlignment="1" applyProtection="1">
      <alignment vertical="top" shrinkToFit="1"/>
      <protection locked="0"/>
    </xf>
    <xf numFmtId="4" fontId="20" fillId="0" borderId="39" xfId="0" applyNumberFormat="1" applyFont="1" applyBorder="1" applyAlignment="1">
      <alignment vertical="top" shrinkToFit="1"/>
    </xf>
    <xf numFmtId="4" fontId="20" fillId="0" borderId="40" xfId="0" applyNumberFormat="1" applyFont="1" applyBorder="1" applyAlignment="1">
      <alignment vertical="top" shrinkToFit="1"/>
    </xf>
    <xf numFmtId="0" fontId="20" fillId="0" borderId="41" xfId="0" applyFont="1" applyBorder="1" applyAlignment="1">
      <alignment vertical="top"/>
    </xf>
    <xf numFmtId="49" fontId="20" fillId="0" borderId="42" xfId="0" applyNumberFormat="1" applyFont="1" applyBorder="1" applyAlignment="1">
      <alignment vertical="top"/>
    </xf>
    <xf numFmtId="0" fontId="20" fillId="0" borderId="42" xfId="0" applyFont="1" applyBorder="1" applyAlignment="1">
      <alignment horizontal="center" vertical="top" shrinkToFit="1"/>
    </xf>
    <xf numFmtId="165" fontId="20" fillId="0" borderId="42" xfId="0" applyNumberFormat="1" applyFont="1" applyBorder="1" applyAlignment="1">
      <alignment vertical="top" shrinkToFit="1"/>
    </xf>
    <xf numFmtId="4" fontId="20" fillId="4" borderId="42" xfId="0" applyNumberFormat="1" applyFont="1" applyFill="1" applyBorder="1" applyAlignment="1" applyProtection="1">
      <alignment vertical="top" shrinkToFit="1"/>
      <protection locked="0"/>
    </xf>
    <xf numFmtId="4" fontId="20" fillId="0" borderId="42" xfId="0" applyNumberFormat="1" applyFont="1" applyBorder="1" applyAlignment="1">
      <alignment vertical="top" shrinkToFit="1"/>
    </xf>
    <xf numFmtId="4" fontId="20" fillId="0" borderId="43" xfId="0" applyNumberFormat="1" applyFont="1" applyBorder="1" applyAlignment="1">
      <alignment vertical="top" shrinkToFit="1"/>
    </xf>
    <xf numFmtId="0" fontId="23" fillId="0" borderId="0" xfId="0" applyFont="1" applyAlignment="1">
      <alignment wrapText="1"/>
    </xf>
    <xf numFmtId="49" fontId="8" fillId="3" borderId="18" xfId="0" applyNumberFormat="1" applyFont="1" applyFill="1" applyBorder="1" applyAlignment="1">
      <alignment horizontal="left" vertical="top" wrapText="1"/>
    </xf>
    <xf numFmtId="49" fontId="20" fillId="0" borderId="39" xfId="0" applyNumberFormat="1" applyFont="1" applyBorder="1" applyAlignment="1">
      <alignment horizontal="left" vertical="top" wrapText="1"/>
    </xf>
    <xf numFmtId="165" fontId="22" fillId="0" borderId="0" xfId="0" quotePrefix="1" applyNumberFormat="1" applyFont="1" applyAlignment="1">
      <alignment horizontal="left" vertical="top" wrapText="1"/>
    </xf>
    <xf numFmtId="49" fontId="20" fillId="0" borderId="42"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26" fillId="0" borderId="0" xfId="3" applyFont="1" applyAlignment="1">
      <alignment vertical="top"/>
    </xf>
    <xf numFmtId="0" fontId="26" fillId="6" borderId="44" xfId="3" applyFont="1" applyFill="1" applyBorder="1" applyAlignment="1">
      <alignment horizontal="right" vertical="top"/>
    </xf>
    <xf numFmtId="0" fontId="26" fillId="6" borderId="44" xfId="3" applyFont="1" applyFill="1" applyBorder="1" applyAlignment="1">
      <alignment vertical="top"/>
    </xf>
    <xf numFmtId="0" fontId="27" fillId="0" borderId="0" xfId="3" applyFont="1" applyAlignment="1">
      <alignment horizontal="right" vertical="top"/>
    </xf>
    <xf numFmtId="0" fontId="27" fillId="0" borderId="0" xfId="3" applyFont="1" applyAlignment="1">
      <alignment vertical="top" wrapText="1"/>
    </xf>
    <xf numFmtId="2" fontId="27" fillId="0" borderId="0" xfId="3" applyNumberFormat="1" applyFont="1" applyAlignment="1">
      <alignment vertical="top"/>
    </xf>
    <xf numFmtId="0" fontId="26" fillId="0" borderId="0" xfId="3" applyFont="1" applyAlignment="1">
      <alignment horizontal="right" vertical="top"/>
    </xf>
    <xf numFmtId="0" fontId="26" fillId="0" borderId="0" xfId="3" applyFont="1" applyAlignment="1">
      <alignment vertical="top" wrapText="1"/>
    </xf>
    <xf numFmtId="2" fontId="26" fillId="7" borderId="0" xfId="3" applyNumberFormat="1" applyFont="1" applyFill="1" applyAlignment="1">
      <alignment vertical="top"/>
    </xf>
    <xf numFmtId="2" fontId="26" fillId="0" borderId="0" xfId="3" applyNumberFormat="1" applyFont="1" applyAlignment="1">
      <alignment vertical="top"/>
    </xf>
    <xf numFmtId="2" fontId="26" fillId="8" borderId="0" xfId="3" applyNumberFormat="1" applyFont="1" applyFill="1" applyAlignment="1">
      <alignment vertical="top"/>
    </xf>
    <xf numFmtId="0" fontId="27" fillId="0" borderId="45" xfId="3" applyFont="1" applyBorder="1" applyAlignment="1">
      <alignment horizontal="right" vertical="top"/>
    </xf>
    <xf numFmtId="0" fontId="27" fillId="0" borderId="45" xfId="3" applyFont="1" applyBorder="1" applyAlignment="1">
      <alignment vertical="top" wrapText="1"/>
    </xf>
    <xf numFmtId="2" fontId="27" fillId="7" borderId="45" xfId="3" applyNumberFormat="1" applyFont="1" applyFill="1" applyBorder="1" applyAlignment="1">
      <alignment vertical="top"/>
    </xf>
    <xf numFmtId="2" fontId="27" fillId="0" borderId="45" xfId="3" applyNumberFormat="1" applyFont="1" applyBorder="1" applyAlignment="1">
      <alignment vertical="top"/>
    </xf>
    <xf numFmtId="0" fontId="27" fillId="0" borderId="46" xfId="3" applyFont="1" applyBorder="1" applyAlignment="1">
      <alignment horizontal="right" vertical="top"/>
    </xf>
    <xf numFmtId="0" fontId="27" fillId="0" borderId="46" xfId="3" applyFont="1" applyBorder="1" applyAlignment="1">
      <alignment vertical="top" wrapText="1"/>
    </xf>
    <xf numFmtId="2" fontId="27" fillId="7" borderId="46" xfId="3" applyNumberFormat="1" applyFont="1" applyFill="1" applyBorder="1" applyAlignment="1">
      <alignment vertical="top"/>
    </xf>
    <xf numFmtId="2" fontId="27" fillId="0" borderId="46" xfId="3" applyNumberFormat="1" applyFont="1" applyBorder="1" applyAlignment="1">
      <alignment vertical="top"/>
    </xf>
    <xf numFmtId="0" fontId="28" fillId="0" borderId="0" xfId="3" applyFont="1" applyAlignment="1">
      <alignment vertical="top"/>
    </xf>
    <xf numFmtId="0" fontId="28" fillId="0" borderId="0" xfId="3" applyFont="1" applyAlignment="1">
      <alignment horizontal="right" vertical="top"/>
    </xf>
    <xf numFmtId="2" fontId="28" fillId="7" borderId="0" xfId="3" applyNumberFormat="1" applyFont="1" applyFill="1" applyAlignment="1">
      <alignment horizontal="right" vertical="top"/>
    </xf>
    <xf numFmtId="0" fontId="26" fillId="8" borderId="0" xfId="3" applyFont="1" applyFill="1" applyAlignment="1">
      <alignment vertical="top"/>
    </xf>
    <xf numFmtId="0" fontId="26" fillId="7" borderId="0" xfId="3" applyFont="1" applyFill="1" applyAlignment="1">
      <alignment vertical="top"/>
    </xf>
    <xf numFmtId="0" fontId="26" fillId="6" borderId="44" xfId="3" applyFont="1" applyFill="1" applyBorder="1" applyAlignment="1">
      <alignment horizontal="left" vertical="top"/>
    </xf>
    <xf numFmtId="1" fontId="26" fillId="0" borderId="0" xfId="3" applyNumberFormat="1" applyFont="1" applyAlignment="1">
      <alignment horizontal="right" vertical="top"/>
    </xf>
    <xf numFmtId="49" fontId="26" fillId="0" borderId="0" xfId="3" applyNumberFormat="1" applyFont="1" applyAlignment="1">
      <alignment horizontal="left" vertical="top" wrapText="1"/>
    </xf>
    <xf numFmtId="2" fontId="26" fillId="8" borderId="0" xfId="3" applyNumberFormat="1" applyFont="1" applyFill="1" applyAlignment="1">
      <alignment horizontal="right" vertical="top"/>
    </xf>
    <xf numFmtId="2" fontId="26" fillId="0" borderId="0" xfId="3" applyNumberFormat="1" applyFont="1" applyAlignment="1">
      <alignment horizontal="right" vertical="top"/>
    </xf>
    <xf numFmtId="2" fontId="26" fillId="7" borderId="0" xfId="3" applyNumberFormat="1" applyFont="1" applyFill="1" applyAlignment="1">
      <alignment horizontal="right" vertical="top"/>
    </xf>
    <xf numFmtId="9" fontId="26" fillId="0" borderId="0" xfId="3" applyNumberFormat="1" applyFont="1" applyAlignment="1">
      <alignment horizontal="right" vertical="top"/>
    </xf>
    <xf numFmtId="0" fontId="27" fillId="0" borderId="0" xfId="3" applyFont="1" applyAlignment="1">
      <alignment horizontal="left" vertical="top"/>
    </xf>
    <xf numFmtId="0" fontId="26" fillId="0" borderId="46" xfId="3" applyFont="1" applyBorder="1" applyAlignment="1">
      <alignment vertical="top"/>
    </xf>
    <xf numFmtId="2" fontId="28" fillId="7" borderId="46" xfId="3" applyNumberFormat="1" applyFont="1" applyFill="1" applyBorder="1" applyAlignment="1">
      <alignment horizontal="right" vertical="top"/>
    </xf>
    <xf numFmtId="0" fontId="29" fillId="0" borderId="0" xfId="3" applyFont="1" applyAlignment="1">
      <alignment horizontal="left" vertical="top"/>
    </xf>
    <xf numFmtId="0" fontId="28" fillId="0" borderId="0" xfId="3" applyFont="1" applyAlignment="1">
      <alignment horizontal="left" vertical="top"/>
    </xf>
    <xf numFmtId="0" fontId="30" fillId="0" borderId="0" xfId="3" applyFont="1"/>
    <xf numFmtId="0" fontId="2" fillId="0" borderId="0" xfId="3"/>
    <xf numFmtId="0" fontId="24" fillId="0" borderId="0" xfId="3" applyFont="1"/>
    <xf numFmtId="0" fontId="2" fillId="0" borderId="0" xfId="3" applyAlignment="1">
      <alignment wrapText="1"/>
    </xf>
    <xf numFmtId="0" fontId="6" fillId="2" borderId="0" xfId="0" applyFont="1" applyFill="1" applyAlignment="1">
      <alignment horizontal="left" wrapText="1"/>
    </xf>
    <xf numFmtId="49" fontId="6" fillId="0" borderId="31" xfId="0" applyNumberFormat="1" applyFont="1" applyBorder="1" applyAlignment="1">
      <alignment vertical="center" wrapText="1"/>
    </xf>
    <xf numFmtId="49" fontId="6" fillId="0" borderId="32" xfId="0" applyNumberFormat="1" applyFont="1" applyBorder="1" applyAlignment="1">
      <alignment vertical="center" wrapText="1"/>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0" fontId="0" fillId="0" borderId="18" xfId="0" applyBorder="1" applyAlignment="1">
      <alignment horizontal="center" wrapText="1"/>
    </xf>
    <xf numFmtId="4" fontId="14" fillId="0" borderId="15" xfId="0" applyNumberFormat="1" applyFont="1" applyBorder="1" applyAlignment="1">
      <alignment horizontal="right" vertical="center"/>
    </xf>
    <xf numFmtId="4" fontId="14" fillId="0" borderId="12" xfId="0" applyNumberFormat="1" applyFont="1" applyBorder="1" applyAlignment="1">
      <alignment horizontal="right" vertical="center"/>
    </xf>
    <xf numFmtId="4" fontId="14" fillId="0" borderId="15" xfId="0" applyNumberFormat="1" applyFont="1" applyBorder="1" applyAlignment="1">
      <alignment vertical="center"/>
    </xf>
    <xf numFmtId="4" fontId="14" fillId="0" borderId="12" xfId="0" applyNumberFormat="1" applyFont="1" applyBorder="1" applyAlignment="1">
      <alignment vertical="center"/>
    </xf>
    <xf numFmtId="4" fontId="16" fillId="0" borderId="15" xfId="0" applyNumberFormat="1" applyFont="1" applyBorder="1" applyAlignment="1">
      <alignment horizontal="right" vertical="center" indent="1"/>
    </xf>
    <xf numFmtId="4" fontId="16" fillId="0" borderId="22" xfId="0" applyNumberFormat="1" applyFont="1" applyBorder="1" applyAlignment="1">
      <alignment horizontal="right" vertical="center" indent="1"/>
    </xf>
    <xf numFmtId="4" fontId="16" fillId="0" borderId="16" xfId="0" applyNumberFormat="1" applyFont="1" applyBorder="1" applyAlignment="1">
      <alignment horizontal="right" vertical="center" indent="1"/>
    </xf>
    <xf numFmtId="4" fontId="14" fillId="0" borderId="15" xfId="0" applyNumberFormat="1" applyFont="1" applyBorder="1" applyAlignment="1">
      <alignment horizontal="right" vertical="center" indent="1"/>
    </xf>
    <xf numFmtId="4" fontId="14" fillId="0" borderId="16" xfId="0" applyNumberFormat="1" applyFont="1" applyBorder="1" applyAlignment="1">
      <alignment horizontal="right" vertical="center" indent="1"/>
    </xf>
    <xf numFmtId="4" fontId="15" fillId="3" borderId="7" xfId="0" applyNumberFormat="1" applyFont="1" applyFill="1" applyBorder="1" applyAlignment="1">
      <alignment horizontal="right" vertical="center"/>
    </xf>
    <xf numFmtId="2" fontId="15" fillId="3" borderId="7" xfId="0" applyNumberFormat="1" applyFont="1" applyFill="1" applyBorder="1" applyAlignment="1">
      <alignment horizontal="right" vertical="center"/>
    </xf>
    <xf numFmtId="0" fontId="11" fillId="0" borderId="6" xfId="0" applyFont="1" applyBorder="1" applyAlignment="1">
      <alignment horizontal="center" vertical="center" wrapText="1"/>
    </xf>
    <xf numFmtId="0" fontId="0" fillId="0" borderId="6" xfId="0" applyBorder="1" applyAlignment="1">
      <alignment horizontal="center" vertical="center" wrapText="1"/>
    </xf>
    <xf numFmtId="0" fontId="11" fillId="0" borderId="6" xfId="0" applyFont="1" applyBorder="1" applyAlignment="1">
      <alignment horizontal="center" vertical="center"/>
    </xf>
    <xf numFmtId="0" fontId="0" fillId="0" borderId="6" xfId="0" applyBorder="1" applyAlignment="1">
      <alignment horizontal="center" vertical="center"/>
    </xf>
    <xf numFmtId="0" fontId="11" fillId="4" borderId="0" xfId="0" applyFont="1" applyFill="1" applyAlignment="1" applyProtection="1">
      <alignment horizontal="left" vertical="center"/>
      <protection locked="0"/>
    </xf>
    <xf numFmtId="49" fontId="11" fillId="3" borderId="6" xfId="0" applyNumberFormat="1" applyFont="1" applyFill="1" applyBorder="1" applyAlignment="1">
      <alignment horizontal="left" vertical="center" wrapText="1"/>
    </xf>
    <xf numFmtId="0" fontId="11" fillId="3" borderId="6"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11" fillId="0" borderId="18" xfId="0" applyFont="1" applyBorder="1" applyAlignment="1">
      <alignment horizontal="left" vertical="center" wrapText="1"/>
    </xf>
    <xf numFmtId="0" fontId="0" fillId="0" borderId="18" xfId="0" applyBorder="1" applyAlignment="1">
      <alignment vertical="center" wrapText="1"/>
    </xf>
    <xf numFmtId="0" fontId="11" fillId="0" borderId="0" xfId="0" applyFont="1" applyAlignment="1">
      <alignment horizontal="left" vertical="center" wrapText="1"/>
    </xf>
    <xf numFmtId="0" fontId="0" fillId="0" borderId="0" xfId="0" applyAlignment="1">
      <alignment vertical="center" wrapText="1"/>
    </xf>
    <xf numFmtId="0" fontId="11" fillId="0" borderId="6" xfId="0" applyFont="1" applyBorder="1" applyAlignment="1">
      <alignment vertical="center" wrapText="1"/>
    </xf>
    <xf numFmtId="0" fontId="0" fillId="0" borderId="6" xfId="0" applyBorder="1" applyAlignment="1">
      <alignment vertical="center" wrapText="1"/>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4" fontId="14" fillId="0" borderId="10" xfId="0" applyNumberFormat="1" applyFont="1" applyBorder="1" applyAlignment="1">
      <alignment horizontal="right" vertical="center"/>
    </xf>
    <xf numFmtId="4" fontId="14" fillId="0" borderId="6" xfId="0" applyNumberFormat="1" applyFont="1" applyBorder="1" applyAlignment="1">
      <alignment horizontal="right" vertical="center"/>
    </xf>
    <xf numFmtId="4" fontId="14" fillId="0" borderId="18" xfId="0" applyNumberFormat="1" applyFont="1" applyBorder="1" applyAlignment="1">
      <alignment horizontal="right" vertical="center"/>
    </xf>
    <xf numFmtId="49" fontId="9"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11"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11"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4" fillId="0" borderId="22" xfId="0" applyNumberFormat="1" applyFont="1" applyBorder="1" applyAlignment="1">
      <alignment horizontal="right" vertical="center" indent="1"/>
    </xf>
    <xf numFmtId="0" fontId="9" fillId="0" borderId="0" xfId="0" applyFont="1" applyAlignment="1">
      <alignment horizontal="center" vertical="top"/>
    </xf>
    <xf numFmtId="0" fontId="9"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21" fillId="0" borderId="18" xfId="0" applyFont="1" applyBorder="1" applyAlignment="1">
      <alignment horizontal="left" vertical="top" wrapText="1"/>
    </xf>
    <xf numFmtId="0" fontId="21" fillId="0" borderId="18" xfId="0" applyFont="1" applyBorder="1" applyAlignment="1">
      <alignment vertical="top" wrapText="1"/>
    </xf>
    <xf numFmtId="0" fontId="21" fillId="0" borderId="0" xfId="0" applyFont="1" applyAlignment="1">
      <alignment horizontal="left" vertical="top" wrapText="1"/>
    </xf>
    <xf numFmtId="0" fontId="21" fillId="0" borderId="0" xfId="0" applyFont="1" applyAlignment="1">
      <alignment vertical="top" wrapText="1"/>
    </xf>
    <xf numFmtId="0" fontId="20" fillId="0" borderId="18" xfId="0" applyFont="1" applyBorder="1" applyAlignment="1">
      <alignment horizontal="left" vertical="top" wrapText="1"/>
    </xf>
    <xf numFmtId="0" fontId="20" fillId="0" borderId="18" xfId="0" applyFont="1" applyBorder="1" applyAlignment="1">
      <alignment vertical="top" wrapText="1"/>
    </xf>
    <xf numFmtId="0" fontId="7"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25" fillId="0" borderId="0" xfId="3" applyFont="1" applyAlignment="1">
      <alignment horizontal="center" vertical="top"/>
    </xf>
    <xf numFmtId="0" fontId="1" fillId="0" borderId="0" xfId="3" applyFont="1" applyAlignment="1">
      <alignment vertical="top" wrapText="1"/>
    </xf>
    <xf numFmtId="0" fontId="1" fillId="0" borderId="0" xfId="3" applyFont="1" applyAlignment="1">
      <alignment wrapText="1"/>
    </xf>
  </cellXfs>
  <cellStyles count="4">
    <cellStyle name="Normální" xfId="0" builtinId="0"/>
    <cellStyle name="normální 2" xfId="1" xr:uid="{00000000-0005-0000-0000-000001000000}"/>
    <cellStyle name="Normální 3" xfId="2" xr:uid="{E2B15FD6-0FF9-4688-98E5-69165ACAE895}"/>
    <cellStyle name="Normální 3 2" xfId="3" xr:uid="{EF34590A-0381-44C7-BAA1-5619179D70C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235" t="s">
        <v>39</v>
      </c>
      <c r="B2" s="235"/>
      <c r="C2" s="235"/>
      <c r="D2" s="235"/>
      <c r="E2" s="235"/>
      <c r="F2" s="235"/>
      <c r="G2" s="235"/>
    </row>
  </sheetData>
  <sheetProtection algorithmName="SHA-512" hashValue="dQiusJGRxcbvgQpFqRSybQNEEo38+TiGa4ByvhwK25hSkcMrmTbCpytPB/nN4bf+D3MsM0AKaHzNOvUp1rQD6w==" saltValue="mF8m5LzK355njtT/Mppe5A==" spinCount="100000" sheet="1" formatRows="0"/>
  <mergeCells count="1">
    <mergeCell ref="A2:G2"/>
  </mergeCells>
  <pageMargins left="0.70866141732283472" right="0.70866141732283472"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8"/>
  <sheetViews>
    <sheetView showGridLines="0" topLeftCell="B1"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70" t="s">
        <v>41</v>
      </c>
      <c r="C1" s="271"/>
      <c r="D1" s="271"/>
      <c r="E1" s="271"/>
      <c r="F1" s="271"/>
      <c r="G1" s="271"/>
      <c r="H1" s="271"/>
      <c r="I1" s="271"/>
      <c r="J1" s="272"/>
    </row>
    <row r="2" spans="1:15" ht="36" customHeight="1" x14ac:dyDescent="0.2">
      <c r="A2" s="2"/>
      <c r="B2" s="77" t="s">
        <v>22</v>
      </c>
      <c r="C2" s="78"/>
      <c r="D2" s="79" t="s">
        <v>49</v>
      </c>
      <c r="E2" s="276" t="s">
        <v>50</v>
      </c>
      <c r="F2" s="277"/>
      <c r="G2" s="277"/>
      <c r="H2" s="277"/>
      <c r="I2" s="277"/>
      <c r="J2" s="278"/>
      <c r="O2" s="1"/>
    </row>
    <row r="3" spans="1:15" ht="27" customHeight="1" x14ac:dyDescent="0.2">
      <c r="A3" s="2"/>
      <c r="B3" s="80" t="s">
        <v>47</v>
      </c>
      <c r="C3" s="78"/>
      <c r="D3" s="81" t="s">
        <v>45</v>
      </c>
      <c r="E3" s="279" t="s">
        <v>46</v>
      </c>
      <c r="F3" s="280"/>
      <c r="G3" s="280"/>
      <c r="H3" s="280"/>
      <c r="I3" s="280"/>
      <c r="J3" s="281"/>
    </row>
    <row r="4" spans="1:15" ht="23.25" customHeight="1" x14ac:dyDescent="0.2">
      <c r="A4" s="76">
        <v>1129</v>
      </c>
      <c r="B4" s="82" t="s">
        <v>48</v>
      </c>
      <c r="C4" s="83"/>
      <c r="D4" s="84" t="s">
        <v>43</v>
      </c>
      <c r="E4" s="259" t="s">
        <v>44</v>
      </c>
      <c r="F4" s="260"/>
      <c r="G4" s="260"/>
      <c r="H4" s="260"/>
      <c r="I4" s="260"/>
      <c r="J4" s="261"/>
    </row>
    <row r="5" spans="1:15" ht="24" customHeight="1" x14ac:dyDescent="0.2">
      <c r="A5" s="2"/>
      <c r="B5" s="31" t="s">
        <v>42</v>
      </c>
      <c r="D5" s="264"/>
      <c r="E5" s="265"/>
      <c r="F5" s="265"/>
      <c r="G5" s="265"/>
      <c r="H5" s="18" t="s">
        <v>40</v>
      </c>
      <c r="I5" s="22"/>
      <c r="J5" s="8"/>
    </row>
    <row r="6" spans="1:15" ht="15.75" customHeight="1" x14ac:dyDescent="0.2">
      <c r="A6" s="2"/>
      <c r="B6" s="28"/>
      <c r="C6" s="55"/>
      <c r="D6" s="266"/>
      <c r="E6" s="267"/>
      <c r="F6" s="267"/>
      <c r="G6" s="267"/>
      <c r="H6" s="18" t="s">
        <v>34</v>
      </c>
      <c r="I6" s="22"/>
      <c r="J6" s="8"/>
    </row>
    <row r="7" spans="1:15" ht="15.75" customHeight="1" x14ac:dyDescent="0.2">
      <c r="A7" s="2"/>
      <c r="B7" s="29"/>
      <c r="C7" s="56"/>
      <c r="D7" s="53"/>
      <c r="E7" s="268"/>
      <c r="F7" s="269"/>
      <c r="G7" s="269"/>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83"/>
      <c r="E11" s="283"/>
      <c r="F11" s="283"/>
      <c r="G11" s="283"/>
      <c r="H11" s="18" t="s">
        <v>40</v>
      </c>
      <c r="I11" s="85"/>
      <c r="J11" s="8"/>
    </row>
    <row r="12" spans="1:15" ht="15.75" customHeight="1" x14ac:dyDescent="0.2">
      <c r="A12" s="2"/>
      <c r="B12" s="28"/>
      <c r="C12" s="55"/>
      <c r="D12" s="258"/>
      <c r="E12" s="258"/>
      <c r="F12" s="258"/>
      <c r="G12" s="258"/>
      <c r="H12" s="18" t="s">
        <v>34</v>
      </c>
      <c r="I12" s="85"/>
      <c r="J12" s="8"/>
    </row>
    <row r="13" spans="1:15" ht="15.75" customHeight="1" x14ac:dyDescent="0.2">
      <c r="A13" s="2"/>
      <c r="B13" s="29"/>
      <c r="C13" s="56"/>
      <c r="D13" s="86"/>
      <c r="E13" s="262"/>
      <c r="F13" s="263"/>
      <c r="G13" s="263"/>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82"/>
      <c r="F15" s="282"/>
      <c r="G15" s="284"/>
      <c r="H15" s="284"/>
      <c r="I15" s="284" t="s">
        <v>29</v>
      </c>
      <c r="J15" s="285"/>
    </row>
    <row r="16" spans="1:15" ht="23.25" customHeight="1" x14ac:dyDescent="0.2">
      <c r="A16" s="143" t="s">
        <v>24</v>
      </c>
      <c r="B16" s="38" t="s">
        <v>24</v>
      </c>
      <c r="C16" s="62"/>
      <c r="D16" s="63"/>
      <c r="E16" s="247"/>
      <c r="F16" s="248"/>
      <c r="G16" s="247"/>
      <c r="H16" s="248"/>
      <c r="I16" s="247">
        <f>SUMIF(F53:F64,A16,I53:I64)+SUMIF(F53:F64,"PSU",I53:I64)</f>
        <v>0</v>
      </c>
      <c r="J16" s="249"/>
    </row>
    <row r="17" spans="1:10" ht="23.25" customHeight="1" x14ac:dyDescent="0.2">
      <c r="A17" s="143" t="s">
        <v>25</v>
      </c>
      <c r="B17" s="38" t="s">
        <v>25</v>
      </c>
      <c r="C17" s="62"/>
      <c r="D17" s="63"/>
      <c r="E17" s="247"/>
      <c r="F17" s="248"/>
      <c r="G17" s="247"/>
      <c r="H17" s="248"/>
      <c r="I17" s="247">
        <f>SUMIF(F53:F64,A17,I53:I64)</f>
        <v>0</v>
      </c>
      <c r="J17" s="249"/>
    </row>
    <row r="18" spans="1:10" ht="23.25" customHeight="1" x14ac:dyDescent="0.2">
      <c r="A18" s="143" t="s">
        <v>26</v>
      </c>
      <c r="B18" s="38" t="s">
        <v>26</v>
      </c>
      <c r="C18" s="62"/>
      <c r="D18" s="63"/>
      <c r="E18" s="247"/>
      <c r="F18" s="248"/>
      <c r="G18" s="247"/>
      <c r="H18" s="248"/>
      <c r="I18" s="247">
        <f>SUMIF(F53:F64,A18,I53:I64)</f>
        <v>0</v>
      </c>
      <c r="J18" s="249"/>
    </row>
    <row r="19" spans="1:10" ht="23.25" customHeight="1" x14ac:dyDescent="0.2">
      <c r="A19" s="143" t="s">
        <v>84</v>
      </c>
      <c r="B19" s="38" t="s">
        <v>27</v>
      </c>
      <c r="C19" s="62"/>
      <c r="D19" s="63"/>
      <c r="E19" s="247"/>
      <c r="F19" s="248"/>
      <c r="G19" s="247"/>
      <c r="H19" s="248"/>
      <c r="I19" s="247">
        <f>SUMIF(F53:F64,A19,I53:I64)</f>
        <v>0</v>
      </c>
      <c r="J19" s="249"/>
    </row>
    <row r="20" spans="1:10" ht="23.25" customHeight="1" x14ac:dyDescent="0.2">
      <c r="A20" s="143" t="s">
        <v>85</v>
      </c>
      <c r="B20" s="38" t="s">
        <v>28</v>
      </c>
      <c r="C20" s="62"/>
      <c r="D20" s="63"/>
      <c r="E20" s="247"/>
      <c r="F20" s="248"/>
      <c r="G20" s="247"/>
      <c r="H20" s="248"/>
      <c r="I20" s="247">
        <f>SUMIF(F53:F64,A20,I53:I64)</f>
        <v>0</v>
      </c>
      <c r="J20" s="249"/>
    </row>
    <row r="21" spans="1:10" ht="23.25" customHeight="1" x14ac:dyDescent="0.2">
      <c r="A21" s="2"/>
      <c r="B21" s="48" t="s">
        <v>29</v>
      </c>
      <c r="C21" s="64"/>
      <c r="D21" s="65"/>
      <c r="E21" s="250"/>
      <c r="F21" s="286"/>
      <c r="G21" s="250"/>
      <c r="H21" s="286"/>
      <c r="I21" s="250">
        <f>SUM(I16:J20)</f>
        <v>0</v>
      </c>
      <c r="J21" s="251"/>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12</v>
      </c>
      <c r="F23" s="39" t="s">
        <v>0</v>
      </c>
      <c r="G23" s="245">
        <f>ZakladDPHSniVypocet</f>
        <v>0</v>
      </c>
      <c r="H23" s="246"/>
      <c r="I23" s="246"/>
      <c r="J23" s="40" t="str">
        <f t="shared" ref="J23:J28" si="0">Mena</f>
        <v>CZK</v>
      </c>
    </row>
    <row r="24" spans="1:10" ht="23.25" hidden="1" customHeight="1" x14ac:dyDescent="0.2">
      <c r="A24" s="2"/>
      <c r="B24" s="38" t="s">
        <v>13</v>
      </c>
      <c r="C24" s="62"/>
      <c r="D24" s="63"/>
      <c r="E24" s="67">
        <f>SazbaDPH1</f>
        <v>12</v>
      </c>
      <c r="F24" s="39" t="s">
        <v>0</v>
      </c>
      <c r="G24" s="243">
        <f>I23*E23/100</f>
        <v>0</v>
      </c>
      <c r="H24" s="244"/>
      <c r="I24" s="244"/>
      <c r="J24" s="40" t="str">
        <f t="shared" si="0"/>
        <v>CZK</v>
      </c>
    </row>
    <row r="25" spans="1:10" ht="23.25" customHeight="1" x14ac:dyDescent="0.2">
      <c r="A25" s="2"/>
      <c r="B25" s="38" t="s">
        <v>14</v>
      </c>
      <c r="C25" s="62"/>
      <c r="D25" s="63"/>
      <c r="E25" s="67">
        <v>21</v>
      </c>
      <c r="F25" s="39" t="s">
        <v>0</v>
      </c>
      <c r="G25" s="245">
        <f>ZakladDPHZaklVypocet</f>
        <v>0</v>
      </c>
      <c r="H25" s="246"/>
      <c r="I25" s="246"/>
      <c r="J25" s="40" t="str">
        <f t="shared" si="0"/>
        <v>CZK</v>
      </c>
    </row>
    <row r="26" spans="1:10" ht="23.25" hidden="1" customHeight="1" x14ac:dyDescent="0.2">
      <c r="A26" s="2"/>
      <c r="B26" s="32" t="s">
        <v>15</v>
      </c>
      <c r="C26" s="68"/>
      <c r="D26" s="54"/>
      <c r="E26" s="69">
        <f>SazbaDPH2</f>
        <v>21</v>
      </c>
      <c r="F26" s="30" t="s">
        <v>0</v>
      </c>
      <c r="G26" s="273">
        <f>I25*E25/100</f>
        <v>0</v>
      </c>
      <c r="H26" s="274"/>
      <c r="I26" s="274"/>
      <c r="J26" s="37" t="str">
        <f t="shared" si="0"/>
        <v>CZK</v>
      </c>
    </row>
    <row r="27" spans="1:10" ht="23.25" customHeight="1" thickBot="1" x14ac:dyDescent="0.25">
      <c r="A27" s="2">
        <f>ZakladDPHSni+ZakladDPHZakl</f>
        <v>0</v>
      </c>
      <c r="B27" s="31" t="s">
        <v>4</v>
      </c>
      <c r="C27" s="70"/>
      <c r="D27" s="71"/>
      <c r="E27" s="70"/>
      <c r="F27" s="16"/>
      <c r="G27" s="275">
        <f>CenaCelkemBezDPH-(ZakladDPHSni+ZakladDPHZakl)</f>
        <v>0</v>
      </c>
      <c r="H27" s="275"/>
      <c r="I27" s="275"/>
      <c r="J27" s="41" t="str">
        <f t="shared" si="0"/>
        <v>CZK</v>
      </c>
    </row>
    <row r="28" spans="1:10" ht="27.75" customHeight="1" thickBot="1" x14ac:dyDescent="0.25">
      <c r="A28" s="2">
        <f>(A27-INT(A27))*100</f>
        <v>0</v>
      </c>
      <c r="B28" s="116" t="s">
        <v>23</v>
      </c>
      <c r="C28" s="117"/>
      <c r="D28" s="117"/>
      <c r="E28" s="118"/>
      <c r="F28" s="119"/>
      <c r="G28" s="253">
        <f>A27</f>
        <v>0</v>
      </c>
      <c r="H28" s="253"/>
      <c r="I28" s="253"/>
      <c r="J28" s="120" t="str">
        <f t="shared" si="0"/>
        <v>CZK</v>
      </c>
    </row>
    <row r="29" spans="1:10" ht="27.75" hidden="1" customHeight="1" thickBot="1" x14ac:dyDescent="0.25">
      <c r="A29" s="2"/>
      <c r="B29" s="116" t="s">
        <v>35</v>
      </c>
      <c r="C29" s="121"/>
      <c r="D29" s="121"/>
      <c r="E29" s="121"/>
      <c r="F29" s="122"/>
      <c r="G29" s="252">
        <f>ZakladDPHSni+DPHSni+ZakladDPHZakl+DPHZakl+Zaokrouhleni</f>
        <v>0</v>
      </c>
      <c r="H29" s="252"/>
      <c r="I29" s="252"/>
      <c r="J29" s="123"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54"/>
      <c r="E34" s="255"/>
      <c r="G34" s="256"/>
      <c r="H34" s="257"/>
      <c r="I34" s="257"/>
      <c r="J34" s="25"/>
    </row>
    <row r="35" spans="1:10" ht="12.75" customHeight="1" x14ac:dyDescent="0.2">
      <c r="A35" s="2"/>
      <c r="B35" s="2"/>
      <c r="D35" s="242" t="s">
        <v>2</v>
      </c>
      <c r="E35" s="242"/>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89" t="s">
        <v>16</v>
      </c>
      <c r="C37" s="90"/>
      <c r="D37" s="90"/>
      <c r="E37" s="90"/>
      <c r="F37" s="91"/>
      <c r="G37" s="91"/>
      <c r="H37" s="91"/>
      <c r="I37" s="91"/>
      <c r="J37" s="92"/>
    </row>
    <row r="38" spans="1:10" ht="25.5" hidden="1" customHeight="1" x14ac:dyDescent="0.2">
      <c r="A38" s="88" t="s">
        <v>37</v>
      </c>
      <c r="B38" s="93" t="s">
        <v>17</v>
      </c>
      <c r="C38" s="94" t="s">
        <v>5</v>
      </c>
      <c r="D38" s="94"/>
      <c r="E38" s="94"/>
      <c r="F38" s="95" t="str">
        <f>B23</f>
        <v>Základ pro sníženou DPH</v>
      </c>
      <c r="G38" s="95" t="str">
        <f>B25</f>
        <v>Základ pro základní DPH</v>
      </c>
      <c r="H38" s="96" t="s">
        <v>18</v>
      </c>
      <c r="I38" s="97" t="s">
        <v>1</v>
      </c>
      <c r="J38" s="98" t="s">
        <v>0</v>
      </c>
    </row>
    <row r="39" spans="1:10" ht="25.5" hidden="1" customHeight="1" x14ac:dyDescent="0.2">
      <c r="A39" s="88">
        <v>1</v>
      </c>
      <c r="B39" s="99" t="s">
        <v>51</v>
      </c>
      <c r="C39" s="238"/>
      <c r="D39" s="238"/>
      <c r="E39" s="238"/>
      <c r="F39" s="100">
        <f>'I. etapa 01 Pol'!AE244</f>
        <v>0</v>
      </c>
      <c r="G39" s="101">
        <f>'I. etapa 01 Pol'!AF244</f>
        <v>0</v>
      </c>
      <c r="H39" s="102"/>
      <c r="I39" s="103">
        <f>F39+G39+H39</f>
        <v>0</v>
      </c>
      <c r="J39" s="104" t="str">
        <f>IF(_xlfn.SINGLE(CenaCelkemVypocet)=0,"",I39/_xlfn.SINGLE(CenaCelkemVypocet)*100)</f>
        <v/>
      </c>
    </row>
    <row r="40" spans="1:10" ht="25.5" hidden="1" customHeight="1" x14ac:dyDescent="0.2">
      <c r="A40" s="88">
        <v>2</v>
      </c>
      <c r="B40" s="105"/>
      <c r="C40" s="239" t="s">
        <v>52</v>
      </c>
      <c r="D40" s="239"/>
      <c r="E40" s="239"/>
      <c r="F40" s="106"/>
      <c r="G40" s="107"/>
      <c r="H40" s="107"/>
      <c r="I40" s="108"/>
      <c r="J40" s="109"/>
    </row>
    <row r="41" spans="1:10" ht="25.5" hidden="1" customHeight="1" x14ac:dyDescent="0.2">
      <c r="A41" s="88">
        <v>2</v>
      </c>
      <c r="B41" s="105" t="s">
        <v>45</v>
      </c>
      <c r="C41" s="239" t="s">
        <v>46</v>
      </c>
      <c r="D41" s="239"/>
      <c r="E41" s="239"/>
      <c r="F41" s="106">
        <f>'I. etapa 01 Pol'!AE244</f>
        <v>0</v>
      </c>
      <c r="G41" s="107">
        <f>'I. etapa 01 Pol'!AF244</f>
        <v>0</v>
      </c>
      <c r="H41" s="107"/>
      <c r="I41" s="108">
        <f>F41+G41+H41</f>
        <v>0</v>
      </c>
      <c r="J41" s="109" t="str">
        <f>IF(_xlfn.SINGLE(CenaCelkemVypocet)=0,"",I41/_xlfn.SINGLE(CenaCelkemVypocet)*100)</f>
        <v/>
      </c>
    </row>
    <row r="42" spans="1:10" ht="25.5" hidden="1" customHeight="1" x14ac:dyDescent="0.2">
      <c r="A42" s="88">
        <v>3</v>
      </c>
      <c r="B42" s="110" t="s">
        <v>43</v>
      </c>
      <c r="C42" s="238" t="s">
        <v>44</v>
      </c>
      <c r="D42" s="238"/>
      <c r="E42" s="238"/>
      <c r="F42" s="111">
        <f>'I. etapa 01 Pol'!AE244</f>
        <v>0</v>
      </c>
      <c r="G42" s="102">
        <f>'I. etapa 01 Pol'!AF244</f>
        <v>0</v>
      </c>
      <c r="H42" s="102"/>
      <c r="I42" s="103">
        <f>F42+G42+H42</f>
        <v>0</v>
      </c>
      <c r="J42" s="104" t="str">
        <f>IF(_xlfn.SINGLE(CenaCelkemVypocet)=0,"",I42/_xlfn.SINGLE(CenaCelkemVypocet)*100)</f>
        <v/>
      </c>
    </row>
    <row r="43" spans="1:10" ht="25.5" hidden="1" customHeight="1" x14ac:dyDescent="0.2">
      <c r="A43" s="88"/>
      <c r="B43" s="240" t="s">
        <v>53</v>
      </c>
      <c r="C43" s="241"/>
      <c r="D43" s="241"/>
      <c r="E43" s="241"/>
      <c r="F43" s="112">
        <f>SUMIF(A39:A42,"=1",F39:F42)</f>
        <v>0</v>
      </c>
      <c r="G43" s="113">
        <f>SUMIF(A39:A42,"=1",G39:G42)</f>
        <v>0</v>
      </c>
      <c r="H43" s="113">
        <f>SUMIF(A39:A42,"=1",H39:H42)</f>
        <v>0</v>
      </c>
      <c r="I43" s="114">
        <f>SUMIF(A39:A42,"=1",I39:I42)</f>
        <v>0</v>
      </c>
      <c r="J43" s="115">
        <f>SUMIF(A39:A42,"=1",J39:J42)</f>
        <v>0</v>
      </c>
    </row>
    <row r="45" spans="1:10" x14ac:dyDescent="0.2">
      <c r="A45" t="s">
        <v>55</v>
      </c>
      <c r="B45" t="s">
        <v>56</v>
      </c>
    </row>
    <row r="46" spans="1:10" x14ac:dyDescent="0.2">
      <c r="A46" t="s">
        <v>57</v>
      </c>
      <c r="B46" t="s">
        <v>58</v>
      </c>
    </row>
    <row r="47" spans="1:10" x14ac:dyDescent="0.2">
      <c r="A47" t="s">
        <v>59</v>
      </c>
      <c r="B47" t="s">
        <v>60</v>
      </c>
    </row>
    <row r="50" spans="1:10" ht="15.75" x14ac:dyDescent="0.25">
      <c r="B50" s="124" t="s">
        <v>61</v>
      </c>
    </row>
    <row r="52" spans="1:10" ht="25.5" customHeight="1" x14ac:dyDescent="0.2">
      <c r="A52" s="126"/>
      <c r="B52" s="129" t="s">
        <v>17</v>
      </c>
      <c r="C52" s="129" t="s">
        <v>5</v>
      </c>
      <c r="D52" s="130"/>
      <c r="E52" s="130"/>
      <c r="F52" s="131" t="s">
        <v>62</v>
      </c>
      <c r="G52" s="131"/>
      <c r="H52" s="131"/>
      <c r="I52" s="131" t="s">
        <v>29</v>
      </c>
      <c r="J52" s="131" t="s">
        <v>0</v>
      </c>
    </row>
    <row r="53" spans="1:10" ht="36.75" customHeight="1" x14ac:dyDescent="0.2">
      <c r="A53" s="127"/>
      <c r="B53" s="132" t="s">
        <v>63</v>
      </c>
      <c r="C53" s="236" t="s">
        <v>64</v>
      </c>
      <c r="D53" s="237"/>
      <c r="E53" s="237"/>
      <c r="F53" s="139" t="s">
        <v>24</v>
      </c>
      <c r="G53" s="140"/>
      <c r="H53" s="140"/>
      <c r="I53" s="140">
        <f>'I. etapa 01 Pol'!G8</f>
        <v>0</v>
      </c>
      <c r="J53" s="136" t="str">
        <f>IF(I65=0,"",I53/I65*100)</f>
        <v/>
      </c>
    </row>
    <row r="54" spans="1:10" ht="36.75" customHeight="1" x14ac:dyDescent="0.2">
      <c r="A54" s="127"/>
      <c r="B54" s="132" t="s">
        <v>65</v>
      </c>
      <c r="C54" s="236" t="s">
        <v>66</v>
      </c>
      <c r="D54" s="237"/>
      <c r="E54" s="237"/>
      <c r="F54" s="139" t="s">
        <v>24</v>
      </c>
      <c r="G54" s="140"/>
      <c r="H54" s="140"/>
      <c r="I54" s="140">
        <f>'I. etapa 01 Pol'!G13</f>
        <v>0</v>
      </c>
      <c r="J54" s="136" t="str">
        <f>IF(I65=0,"",I54/I65*100)</f>
        <v/>
      </c>
    </row>
    <row r="55" spans="1:10" ht="36.75" customHeight="1" x14ac:dyDescent="0.2">
      <c r="A55" s="127"/>
      <c r="B55" s="132" t="s">
        <v>67</v>
      </c>
      <c r="C55" s="236" t="s">
        <v>68</v>
      </c>
      <c r="D55" s="237"/>
      <c r="E55" s="237"/>
      <c r="F55" s="139" t="s">
        <v>24</v>
      </c>
      <c r="G55" s="140"/>
      <c r="H55" s="140"/>
      <c r="I55" s="140">
        <f>'I. etapa 01 Pol'!G132</f>
        <v>0</v>
      </c>
      <c r="J55" s="136" t="str">
        <f>IF(I65=0,"",I55/I65*100)</f>
        <v/>
      </c>
    </row>
    <row r="56" spans="1:10" ht="36.75" customHeight="1" x14ac:dyDescent="0.2">
      <c r="A56" s="127"/>
      <c r="B56" s="132" t="s">
        <v>69</v>
      </c>
      <c r="C56" s="236" t="s">
        <v>70</v>
      </c>
      <c r="D56" s="237"/>
      <c r="E56" s="237"/>
      <c r="F56" s="139" t="s">
        <v>24</v>
      </c>
      <c r="G56" s="140"/>
      <c r="H56" s="140"/>
      <c r="I56" s="140">
        <f>'I. etapa 01 Pol'!G138</f>
        <v>0</v>
      </c>
      <c r="J56" s="136" t="str">
        <f>IF(I65=0,"",I56/I65*100)</f>
        <v/>
      </c>
    </row>
    <row r="57" spans="1:10" ht="36.75" customHeight="1" x14ac:dyDescent="0.2">
      <c r="A57" s="127"/>
      <c r="B57" s="132" t="s">
        <v>71</v>
      </c>
      <c r="C57" s="236" t="s">
        <v>72</v>
      </c>
      <c r="D57" s="237"/>
      <c r="E57" s="237"/>
      <c r="F57" s="139" t="s">
        <v>24</v>
      </c>
      <c r="G57" s="140"/>
      <c r="H57" s="140"/>
      <c r="I57" s="140">
        <f>'I. etapa 01 Pol'!G152</f>
        <v>0</v>
      </c>
      <c r="J57" s="136" t="str">
        <f>IF(I65=0,"",I57/I65*100)</f>
        <v/>
      </c>
    </row>
    <row r="58" spans="1:10" ht="36.75" customHeight="1" x14ac:dyDescent="0.2">
      <c r="A58" s="127"/>
      <c r="B58" s="132" t="s">
        <v>73</v>
      </c>
      <c r="C58" s="236" t="s">
        <v>74</v>
      </c>
      <c r="D58" s="237"/>
      <c r="E58" s="237"/>
      <c r="F58" s="139" t="s">
        <v>24</v>
      </c>
      <c r="G58" s="140"/>
      <c r="H58" s="140"/>
      <c r="I58" s="140">
        <f>'I. etapa 01 Pol'!G177</f>
        <v>0</v>
      </c>
      <c r="J58" s="136" t="str">
        <f>IF(I65=0,"",I58/I65*100)</f>
        <v/>
      </c>
    </row>
    <row r="59" spans="1:10" ht="36.75" customHeight="1" x14ac:dyDescent="0.2">
      <c r="A59" s="127"/>
      <c r="B59" s="132" t="s">
        <v>75</v>
      </c>
      <c r="C59" s="236" t="s">
        <v>76</v>
      </c>
      <c r="D59" s="237"/>
      <c r="E59" s="237"/>
      <c r="F59" s="139" t="s">
        <v>24</v>
      </c>
      <c r="G59" s="140"/>
      <c r="H59" s="140"/>
      <c r="I59" s="140">
        <f>'I. etapa 01 Pol'!G180</f>
        <v>0</v>
      </c>
      <c r="J59" s="136" t="str">
        <f>IF(I65=0,"",I59/I65*100)</f>
        <v/>
      </c>
    </row>
    <row r="60" spans="1:10" ht="36.75" customHeight="1" x14ac:dyDescent="0.2">
      <c r="A60" s="127"/>
      <c r="B60" s="132" t="s">
        <v>77</v>
      </c>
      <c r="C60" s="236" t="s">
        <v>78</v>
      </c>
      <c r="D60" s="237"/>
      <c r="E60" s="237"/>
      <c r="F60" s="139" t="s">
        <v>25</v>
      </c>
      <c r="G60" s="140"/>
      <c r="H60" s="140"/>
      <c r="I60" s="140">
        <f>'I. etapa 01 Pol'!G183</f>
        <v>0</v>
      </c>
      <c r="J60" s="136" t="str">
        <f>IF(I65=0,"",I60/I65*100)</f>
        <v/>
      </c>
    </row>
    <row r="61" spans="1:10" ht="36.75" customHeight="1" x14ac:dyDescent="0.2">
      <c r="A61" s="127"/>
      <c r="B61" s="132" t="s">
        <v>79</v>
      </c>
      <c r="C61" s="236" t="s">
        <v>80</v>
      </c>
      <c r="D61" s="237"/>
      <c r="E61" s="237"/>
      <c r="F61" s="139" t="s">
        <v>26</v>
      </c>
      <c r="G61" s="140"/>
      <c r="H61" s="140"/>
      <c r="I61" s="140">
        <f>'I. etapa 01 Pol'!G215</f>
        <v>0</v>
      </c>
      <c r="J61" s="136" t="str">
        <f>IF(I65=0,"",I61/I65*100)</f>
        <v/>
      </c>
    </row>
    <row r="62" spans="1:10" ht="36.75" customHeight="1" x14ac:dyDescent="0.2">
      <c r="A62" s="127"/>
      <c r="B62" s="132" t="s">
        <v>81</v>
      </c>
      <c r="C62" s="236" t="s">
        <v>82</v>
      </c>
      <c r="D62" s="237"/>
      <c r="E62" s="237"/>
      <c r="F62" s="139" t="s">
        <v>83</v>
      </c>
      <c r="G62" s="140"/>
      <c r="H62" s="140"/>
      <c r="I62" s="140">
        <f>'I. etapa 01 Pol'!G217</f>
        <v>0</v>
      </c>
      <c r="J62" s="136" t="str">
        <f>IF(I65=0,"",I62/I65*100)</f>
        <v/>
      </c>
    </row>
    <row r="63" spans="1:10" ht="36.75" customHeight="1" x14ac:dyDescent="0.2">
      <c r="A63" s="127"/>
      <c r="B63" s="132" t="s">
        <v>84</v>
      </c>
      <c r="C63" s="236" t="s">
        <v>27</v>
      </c>
      <c r="D63" s="237"/>
      <c r="E63" s="237"/>
      <c r="F63" s="139" t="s">
        <v>84</v>
      </c>
      <c r="G63" s="140"/>
      <c r="H63" s="140"/>
      <c r="I63" s="140">
        <f>'I. etapa 01 Pol'!G227</f>
        <v>0</v>
      </c>
      <c r="J63" s="136" t="str">
        <f>IF(I65=0,"",I63/I65*100)</f>
        <v/>
      </c>
    </row>
    <row r="64" spans="1:10" ht="36.75" customHeight="1" x14ac:dyDescent="0.2">
      <c r="A64" s="127"/>
      <c r="B64" s="132" t="s">
        <v>85</v>
      </c>
      <c r="C64" s="236" t="s">
        <v>28</v>
      </c>
      <c r="D64" s="237"/>
      <c r="E64" s="237"/>
      <c r="F64" s="139" t="s">
        <v>85</v>
      </c>
      <c r="G64" s="140"/>
      <c r="H64" s="140"/>
      <c r="I64" s="140">
        <f>'I. etapa 01 Pol'!G232</f>
        <v>0</v>
      </c>
      <c r="J64" s="136" t="str">
        <f>IF(I65=0,"",I64/I65*100)</f>
        <v/>
      </c>
    </row>
    <row r="65" spans="1:10" ht="25.5" customHeight="1" x14ac:dyDescent="0.2">
      <c r="A65" s="128"/>
      <c r="B65" s="133" t="s">
        <v>1</v>
      </c>
      <c r="C65" s="134"/>
      <c r="D65" s="135"/>
      <c r="E65" s="135"/>
      <c r="F65" s="141"/>
      <c r="G65" s="142"/>
      <c r="H65" s="142"/>
      <c r="I65" s="142">
        <f>SUM(I53:I64)</f>
        <v>0</v>
      </c>
      <c r="J65" s="137">
        <f>SUM(J53:J64)</f>
        <v>0</v>
      </c>
    </row>
    <row r="66" spans="1:10" x14ac:dyDescent="0.2">
      <c r="F66" s="87"/>
      <c r="G66" s="87"/>
      <c r="H66" s="87"/>
      <c r="I66" s="87"/>
      <c r="J66" s="138"/>
    </row>
    <row r="67" spans="1:10" x14ac:dyDescent="0.2">
      <c r="F67" s="87"/>
      <c r="G67" s="87"/>
      <c r="H67" s="87"/>
      <c r="I67" s="87"/>
      <c r="J67" s="138"/>
    </row>
    <row r="68" spans="1:10" x14ac:dyDescent="0.2">
      <c r="F68" s="87"/>
      <c r="G68" s="87"/>
      <c r="H68" s="87"/>
      <c r="I68" s="87"/>
      <c r="J68" s="138"/>
    </row>
  </sheetData>
  <sheetProtection algorithmName="SHA-512" hashValue="9MI4jx4ADt/+n4cjxXVTupnXNxZQfYnFoTP2RV0fSTMmpfCzg0ouwSeJUYh4kN7+fSpdwF+N1gOh0p1RFX4SXw==" saltValue="qOMtrAHbgPOA+3b/vey8d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8">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B43:E43"/>
    <mergeCell ref="C53:E53"/>
    <mergeCell ref="C54:E54"/>
    <mergeCell ref="C55:E55"/>
    <mergeCell ref="C56:E56"/>
    <mergeCell ref="C57:E57"/>
    <mergeCell ref="C63:E63"/>
    <mergeCell ref="C64:E64"/>
    <mergeCell ref="C58:E58"/>
    <mergeCell ref="C59:E59"/>
    <mergeCell ref="C60:E60"/>
    <mergeCell ref="C61:E61"/>
    <mergeCell ref="C62:E6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87" t="s">
        <v>6</v>
      </c>
      <c r="B1" s="287"/>
      <c r="C1" s="288"/>
      <c r="D1" s="287"/>
      <c r="E1" s="287"/>
      <c r="F1" s="287"/>
      <c r="G1" s="287"/>
    </row>
    <row r="2" spans="1:7" ht="24.95" customHeight="1" x14ac:dyDescent="0.2">
      <c r="A2" s="50" t="s">
        <v>7</v>
      </c>
      <c r="B2" s="49"/>
      <c r="C2" s="289"/>
      <c r="D2" s="289"/>
      <c r="E2" s="289"/>
      <c r="F2" s="289"/>
      <c r="G2" s="290"/>
    </row>
    <row r="3" spans="1:7" ht="24.95" customHeight="1" x14ac:dyDescent="0.2">
      <c r="A3" s="50" t="s">
        <v>8</v>
      </c>
      <c r="B3" s="49"/>
      <c r="C3" s="289"/>
      <c r="D3" s="289"/>
      <c r="E3" s="289"/>
      <c r="F3" s="289"/>
      <c r="G3" s="290"/>
    </row>
    <row r="4" spans="1:7" ht="24.95" customHeight="1" x14ac:dyDescent="0.2">
      <c r="A4" s="50" t="s">
        <v>9</v>
      </c>
      <c r="B4" s="49"/>
      <c r="C4" s="289"/>
      <c r="D4" s="289"/>
      <c r="E4" s="289"/>
      <c r="F4" s="289"/>
      <c r="G4" s="290"/>
    </row>
    <row r="5" spans="1:7" x14ac:dyDescent="0.2">
      <c r="B5" s="4"/>
      <c r="C5" s="5"/>
      <c r="D5" s="6"/>
    </row>
  </sheetData>
  <sheetProtection algorithmName="SHA-512" hashValue="kHub28+Xp2zfd1BMVgZ/1n3Yk1n185EJ6VaWY6d/7wM6oas6CwfR8QqEQkC618BsjUUDAIpw1slKV48P7dAh0Q==" saltValue="9DsWA2s/yzpaEnJd/ShsXg=="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FB66B-0682-4FB7-A5ED-A8B923841B19}">
  <sheetPr>
    <outlinePr summaryBelow="0"/>
  </sheetPr>
  <dimension ref="A1:BH5000"/>
  <sheetViews>
    <sheetView workbookViewId="0">
      <pane ySplit="7" topLeftCell="A206" activePane="bottomLeft" state="frozen"/>
      <selection pane="bottomLeft" activeCell="F218" sqref="F218"/>
    </sheetView>
  </sheetViews>
  <sheetFormatPr defaultRowHeight="12.75" outlineLevelRow="3" x14ac:dyDescent="0.2"/>
  <cols>
    <col min="1" max="1" width="3.42578125" customWidth="1"/>
    <col min="2" max="2" width="12.5703125" style="125" customWidth="1"/>
    <col min="3" max="3" width="63.28515625" style="12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97" t="s">
        <v>86</v>
      </c>
      <c r="B1" s="297"/>
      <c r="C1" s="297"/>
      <c r="D1" s="297"/>
      <c r="E1" s="297"/>
      <c r="F1" s="297"/>
      <c r="G1" s="297"/>
      <c r="AG1" t="s">
        <v>87</v>
      </c>
    </row>
    <row r="2" spans="1:60" ht="24.95" customHeight="1" x14ac:dyDescent="0.2">
      <c r="A2" s="144" t="s">
        <v>7</v>
      </c>
      <c r="B2" s="49" t="s">
        <v>49</v>
      </c>
      <c r="C2" s="298" t="s">
        <v>50</v>
      </c>
      <c r="D2" s="299"/>
      <c r="E2" s="299"/>
      <c r="F2" s="299"/>
      <c r="G2" s="300"/>
      <c r="AG2" t="s">
        <v>88</v>
      </c>
    </row>
    <row r="3" spans="1:60" ht="24.95" customHeight="1" x14ac:dyDescent="0.2">
      <c r="A3" s="144" t="s">
        <v>8</v>
      </c>
      <c r="B3" s="49" t="s">
        <v>45</v>
      </c>
      <c r="C3" s="298" t="s">
        <v>46</v>
      </c>
      <c r="D3" s="299"/>
      <c r="E3" s="299"/>
      <c r="F3" s="299"/>
      <c r="G3" s="300"/>
      <c r="AC3" s="125" t="s">
        <v>88</v>
      </c>
      <c r="AG3" t="s">
        <v>89</v>
      </c>
    </row>
    <row r="4" spans="1:60" ht="24.95" customHeight="1" x14ac:dyDescent="0.2">
      <c r="A4" s="145" t="s">
        <v>9</v>
      </c>
      <c r="B4" s="146" t="s">
        <v>43</v>
      </c>
      <c r="C4" s="301" t="s">
        <v>44</v>
      </c>
      <c r="D4" s="302"/>
      <c r="E4" s="302"/>
      <c r="F4" s="302"/>
      <c r="G4" s="303"/>
      <c r="AG4" t="s">
        <v>90</v>
      </c>
    </row>
    <row r="5" spans="1:60" x14ac:dyDescent="0.2">
      <c r="D5" s="10"/>
    </row>
    <row r="6" spans="1:60" ht="38.25" x14ac:dyDescent="0.2">
      <c r="A6" s="148" t="s">
        <v>91</v>
      </c>
      <c r="B6" s="150" t="s">
        <v>92</v>
      </c>
      <c r="C6" s="150" t="s">
        <v>93</v>
      </c>
      <c r="D6" s="149" t="s">
        <v>94</v>
      </c>
      <c r="E6" s="148" t="s">
        <v>95</v>
      </c>
      <c r="F6" s="147" t="s">
        <v>96</v>
      </c>
      <c r="G6" s="148" t="s">
        <v>29</v>
      </c>
      <c r="H6" s="151" t="s">
        <v>30</v>
      </c>
      <c r="I6" s="151" t="s">
        <v>97</v>
      </c>
      <c r="J6" s="151" t="s">
        <v>31</v>
      </c>
      <c r="K6" s="151" t="s">
        <v>98</v>
      </c>
      <c r="L6" s="151" t="s">
        <v>99</v>
      </c>
      <c r="M6" s="151" t="s">
        <v>100</v>
      </c>
      <c r="N6" s="151" t="s">
        <v>101</v>
      </c>
      <c r="O6" s="151" t="s">
        <v>102</v>
      </c>
      <c r="P6" s="151" t="s">
        <v>103</v>
      </c>
      <c r="Q6" s="151" t="s">
        <v>104</v>
      </c>
      <c r="R6" s="151" t="s">
        <v>105</v>
      </c>
      <c r="S6" s="151" t="s">
        <v>106</v>
      </c>
      <c r="T6" s="151" t="s">
        <v>107</v>
      </c>
      <c r="U6" s="151" t="s">
        <v>108</v>
      </c>
      <c r="V6" s="151" t="s">
        <v>109</v>
      </c>
      <c r="W6" s="151" t="s">
        <v>110</v>
      </c>
      <c r="X6" s="151" t="s">
        <v>111</v>
      </c>
      <c r="Y6" s="151" t="s">
        <v>112</v>
      </c>
    </row>
    <row r="7" spans="1:60" hidden="1" x14ac:dyDescent="0.2">
      <c r="A7" s="3"/>
      <c r="B7" s="4"/>
      <c r="C7" s="4"/>
      <c r="D7" s="6"/>
      <c r="E7" s="153"/>
      <c r="F7" s="154"/>
      <c r="G7" s="154"/>
      <c r="H7" s="154"/>
      <c r="I7" s="154"/>
      <c r="J7" s="154"/>
      <c r="K7" s="154"/>
      <c r="L7" s="154"/>
      <c r="M7" s="154"/>
      <c r="N7" s="153"/>
      <c r="O7" s="153"/>
      <c r="P7" s="153"/>
      <c r="Q7" s="153"/>
      <c r="R7" s="154"/>
      <c r="S7" s="154"/>
      <c r="T7" s="154"/>
      <c r="U7" s="154"/>
      <c r="V7" s="154"/>
      <c r="W7" s="154"/>
      <c r="X7" s="154"/>
      <c r="Y7" s="154"/>
    </row>
    <row r="8" spans="1:60" x14ac:dyDescent="0.2">
      <c r="A8" s="166" t="s">
        <v>113</v>
      </c>
      <c r="B8" s="167" t="s">
        <v>63</v>
      </c>
      <c r="C8" s="188" t="s">
        <v>64</v>
      </c>
      <c r="D8" s="168"/>
      <c r="E8" s="169"/>
      <c r="F8" s="170"/>
      <c r="G8" s="170">
        <f>SUMIF(AG9:AG12,"&lt;&gt;NOR",G9:G12)</f>
        <v>0</v>
      </c>
      <c r="H8" s="170"/>
      <c r="I8" s="170">
        <f>SUM(I9:I12)</f>
        <v>0</v>
      </c>
      <c r="J8" s="170"/>
      <c r="K8" s="170">
        <f>SUM(K9:K12)</f>
        <v>0</v>
      </c>
      <c r="L8" s="170"/>
      <c r="M8" s="170">
        <f>SUM(M9:M12)</f>
        <v>0</v>
      </c>
      <c r="N8" s="169"/>
      <c r="O8" s="169">
        <f>SUM(O9:O12)</f>
        <v>0.06</v>
      </c>
      <c r="P8" s="169"/>
      <c r="Q8" s="169">
        <f>SUM(Q9:Q12)</f>
        <v>0</v>
      </c>
      <c r="R8" s="170"/>
      <c r="S8" s="170"/>
      <c r="T8" s="171"/>
      <c r="U8" s="165"/>
      <c r="V8" s="165">
        <f>SUM(V9:V12)</f>
        <v>18.8</v>
      </c>
      <c r="W8" s="165"/>
      <c r="X8" s="165"/>
      <c r="Y8" s="165"/>
      <c r="AG8" t="s">
        <v>114</v>
      </c>
    </row>
    <row r="9" spans="1:60" ht="22.5" outlineLevel="1" x14ac:dyDescent="0.2">
      <c r="A9" s="173">
        <v>1</v>
      </c>
      <c r="B9" s="174" t="s">
        <v>115</v>
      </c>
      <c r="C9" s="189" t="s">
        <v>116</v>
      </c>
      <c r="D9" s="175" t="s">
        <v>117</v>
      </c>
      <c r="E9" s="176">
        <v>20</v>
      </c>
      <c r="F9" s="177"/>
      <c r="G9" s="178">
        <f>ROUND(E9*F9,2)</f>
        <v>0</v>
      </c>
      <c r="H9" s="177"/>
      <c r="I9" s="178">
        <f>ROUND(E9*H9,2)</f>
        <v>0</v>
      </c>
      <c r="J9" s="177"/>
      <c r="K9" s="178">
        <f>ROUND(E9*J9,2)</f>
        <v>0</v>
      </c>
      <c r="L9" s="178">
        <v>21</v>
      </c>
      <c r="M9" s="178">
        <f>G9*(1+L9/100)</f>
        <v>0</v>
      </c>
      <c r="N9" s="176">
        <v>1.6000000000000001E-4</v>
      </c>
      <c r="O9" s="176">
        <f>ROUND(E9*N9,2)</f>
        <v>0</v>
      </c>
      <c r="P9" s="176">
        <v>0</v>
      </c>
      <c r="Q9" s="176">
        <f>ROUND(E9*P9,2)</f>
        <v>0</v>
      </c>
      <c r="R9" s="178" t="s">
        <v>118</v>
      </c>
      <c r="S9" s="178" t="s">
        <v>119</v>
      </c>
      <c r="T9" s="179" t="s">
        <v>120</v>
      </c>
      <c r="U9" s="162">
        <v>0.94</v>
      </c>
      <c r="V9" s="162">
        <f>ROUND(E9*U9,2)</f>
        <v>18.8</v>
      </c>
      <c r="W9" s="162"/>
      <c r="X9" s="162" t="s">
        <v>121</v>
      </c>
      <c r="Y9" s="162" t="s">
        <v>122</v>
      </c>
      <c r="Z9" s="152"/>
      <c r="AA9" s="152"/>
      <c r="AB9" s="152"/>
      <c r="AC9" s="152"/>
      <c r="AD9" s="152"/>
      <c r="AE9" s="152"/>
      <c r="AF9" s="152"/>
      <c r="AG9" s="152" t="s">
        <v>123</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outlineLevel="2" x14ac:dyDescent="0.2">
      <c r="A10" s="159"/>
      <c r="B10" s="160"/>
      <c r="C10" s="291" t="s">
        <v>124</v>
      </c>
      <c r="D10" s="292"/>
      <c r="E10" s="292"/>
      <c r="F10" s="292"/>
      <c r="G10" s="292"/>
      <c r="H10" s="162"/>
      <c r="I10" s="162"/>
      <c r="J10" s="162"/>
      <c r="K10" s="162"/>
      <c r="L10" s="162"/>
      <c r="M10" s="162"/>
      <c r="N10" s="161"/>
      <c r="O10" s="161"/>
      <c r="P10" s="161"/>
      <c r="Q10" s="161"/>
      <c r="R10" s="162"/>
      <c r="S10" s="162"/>
      <c r="T10" s="162"/>
      <c r="U10" s="162"/>
      <c r="V10" s="162"/>
      <c r="W10" s="162"/>
      <c r="X10" s="162"/>
      <c r="Y10" s="162"/>
      <c r="Z10" s="152"/>
      <c r="AA10" s="152"/>
      <c r="AB10" s="152"/>
      <c r="AC10" s="152"/>
      <c r="AD10" s="152"/>
      <c r="AE10" s="152"/>
      <c r="AF10" s="152"/>
      <c r="AG10" s="152" t="s">
        <v>125</v>
      </c>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outlineLevel="2" x14ac:dyDescent="0.2">
      <c r="A11" s="159"/>
      <c r="B11" s="160"/>
      <c r="C11" s="190" t="s">
        <v>126</v>
      </c>
      <c r="D11" s="163"/>
      <c r="E11" s="164">
        <v>20</v>
      </c>
      <c r="F11" s="162"/>
      <c r="G11" s="162"/>
      <c r="H11" s="162"/>
      <c r="I11" s="162"/>
      <c r="J11" s="162"/>
      <c r="K11" s="162"/>
      <c r="L11" s="162"/>
      <c r="M11" s="162"/>
      <c r="N11" s="161"/>
      <c r="O11" s="161"/>
      <c r="P11" s="161"/>
      <c r="Q11" s="161"/>
      <c r="R11" s="162"/>
      <c r="S11" s="162"/>
      <c r="T11" s="162"/>
      <c r="U11" s="162"/>
      <c r="V11" s="162"/>
      <c r="W11" s="162"/>
      <c r="X11" s="162"/>
      <c r="Y11" s="162"/>
      <c r="Z11" s="152"/>
      <c r="AA11" s="152"/>
      <c r="AB11" s="152"/>
      <c r="AC11" s="152"/>
      <c r="AD11" s="152"/>
      <c r="AE11" s="152"/>
      <c r="AF11" s="152"/>
      <c r="AG11" s="152" t="s">
        <v>127</v>
      </c>
      <c r="AH11" s="152">
        <v>0</v>
      </c>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ht="22.5" outlineLevel="1" x14ac:dyDescent="0.2">
      <c r="A12" s="180">
        <v>2</v>
      </c>
      <c r="B12" s="181" t="s">
        <v>128</v>
      </c>
      <c r="C12" s="191" t="s">
        <v>129</v>
      </c>
      <c r="D12" s="182" t="s">
        <v>117</v>
      </c>
      <c r="E12" s="183">
        <v>20</v>
      </c>
      <c r="F12" s="184"/>
      <c r="G12" s="185">
        <f>ROUND(E12*F12,2)</f>
        <v>0</v>
      </c>
      <c r="H12" s="184"/>
      <c r="I12" s="185">
        <f>ROUND(E12*H12,2)</f>
        <v>0</v>
      </c>
      <c r="J12" s="184"/>
      <c r="K12" s="185">
        <f>ROUND(E12*J12,2)</f>
        <v>0</v>
      </c>
      <c r="L12" s="185">
        <v>21</v>
      </c>
      <c r="M12" s="185">
        <f>G12*(1+L12/100)</f>
        <v>0</v>
      </c>
      <c r="N12" s="183">
        <v>2.8E-3</v>
      </c>
      <c r="O12" s="183">
        <f>ROUND(E12*N12,2)</f>
        <v>0.06</v>
      </c>
      <c r="P12" s="183">
        <v>0</v>
      </c>
      <c r="Q12" s="183">
        <f>ROUND(E12*P12,2)</f>
        <v>0</v>
      </c>
      <c r="R12" s="185" t="s">
        <v>130</v>
      </c>
      <c r="S12" s="185" t="s">
        <v>119</v>
      </c>
      <c r="T12" s="186" t="s">
        <v>120</v>
      </c>
      <c r="U12" s="162">
        <v>0</v>
      </c>
      <c r="V12" s="162">
        <f>ROUND(E12*U12,2)</f>
        <v>0</v>
      </c>
      <c r="W12" s="162"/>
      <c r="X12" s="162" t="s">
        <v>131</v>
      </c>
      <c r="Y12" s="162" t="s">
        <v>122</v>
      </c>
      <c r="Z12" s="152"/>
      <c r="AA12" s="152"/>
      <c r="AB12" s="152"/>
      <c r="AC12" s="152"/>
      <c r="AD12" s="152"/>
      <c r="AE12" s="152"/>
      <c r="AF12" s="152"/>
      <c r="AG12" s="152" t="s">
        <v>132</v>
      </c>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x14ac:dyDescent="0.2">
      <c r="A13" s="166" t="s">
        <v>113</v>
      </c>
      <c r="B13" s="167" t="s">
        <v>65</v>
      </c>
      <c r="C13" s="188" t="s">
        <v>66</v>
      </c>
      <c r="D13" s="168"/>
      <c r="E13" s="169"/>
      <c r="F13" s="170"/>
      <c r="G13" s="170">
        <f>SUMIF(AG14:AG131,"&lt;&gt;NOR",G14:G131)</f>
        <v>0</v>
      </c>
      <c r="H13" s="170"/>
      <c r="I13" s="170">
        <f>SUM(I14:I131)</f>
        <v>0</v>
      </c>
      <c r="J13" s="170"/>
      <c r="K13" s="170">
        <f>SUM(K14:K131)</f>
        <v>0</v>
      </c>
      <c r="L13" s="170"/>
      <c r="M13" s="170">
        <f>SUM(M14:M131)</f>
        <v>0</v>
      </c>
      <c r="N13" s="169"/>
      <c r="O13" s="169">
        <f>SUM(O14:O131)</f>
        <v>50.58</v>
      </c>
      <c r="P13" s="169"/>
      <c r="Q13" s="169">
        <f>SUM(Q14:Q131)</f>
        <v>0</v>
      </c>
      <c r="R13" s="170"/>
      <c r="S13" s="170"/>
      <c r="T13" s="171"/>
      <c r="U13" s="165"/>
      <c r="V13" s="165">
        <f>SUM(V14:V131)</f>
        <v>856.67</v>
      </c>
      <c r="W13" s="165"/>
      <c r="X13" s="165"/>
      <c r="Y13" s="165"/>
      <c r="AG13" t="s">
        <v>114</v>
      </c>
    </row>
    <row r="14" spans="1:60" outlineLevel="1" x14ac:dyDescent="0.2">
      <c r="A14" s="173">
        <v>3</v>
      </c>
      <c r="B14" s="174" t="s">
        <v>133</v>
      </c>
      <c r="C14" s="189" t="s">
        <v>134</v>
      </c>
      <c r="D14" s="175" t="s">
        <v>135</v>
      </c>
      <c r="E14" s="176">
        <v>125.41</v>
      </c>
      <c r="F14" s="177"/>
      <c r="G14" s="178">
        <f>ROUND(E14*F14,2)</f>
        <v>0</v>
      </c>
      <c r="H14" s="177"/>
      <c r="I14" s="178">
        <f>ROUND(E14*H14,2)</f>
        <v>0</v>
      </c>
      <c r="J14" s="177"/>
      <c r="K14" s="178">
        <f>ROUND(E14*J14,2)</f>
        <v>0</v>
      </c>
      <c r="L14" s="178">
        <v>21</v>
      </c>
      <c r="M14" s="178">
        <f>G14*(1+L14/100)</f>
        <v>0</v>
      </c>
      <c r="N14" s="176">
        <v>0.10712000000000001</v>
      </c>
      <c r="O14" s="176">
        <f>ROUND(E14*N14,2)</f>
        <v>13.43</v>
      </c>
      <c r="P14" s="176">
        <v>0</v>
      </c>
      <c r="Q14" s="176">
        <f>ROUND(E14*P14,2)</f>
        <v>0</v>
      </c>
      <c r="R14" s="178" t="s">
        <v>136</v>
      </c>
      <c r="S14" s="178" t="s">
        <v>119</v>
      </c>
      <c r="T14" s="179" t="s">
        <v>137</v>
      </c>
      <c r="U14" s="162">
        <v>0.80545</v>
      </c>
      <c r="V14" s="162">
        <f>ROUND(E14*U14,2)</f>
        <v>101.01</v>
      </c>
      <c r="W14" s="162"/>
      <c r="X14" s="162" t="s">
        <v>121</v>
      </c>
      <c r="Y14" s="162" t="s">
        <v>122</v>
      </c>
      <c r="Z14" s="152"/>
      <c r="AA14" s="152"/>
      <c r="AB14" s="152"/>
      <c r="AC14" s="152"/>
      <c r="AD14" s="152"/>
      <c r="AE14" s="152"/>
      <c r="AF14" s="152"/>
      <c r="AG14" s="152" t="s">
        <v>123</v>
      </c>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outlineLevel="2" x14ac:dyDescent="0.2">
      <c r="A15" s="159"/>
      <c r="B15" s="160"/>
      <c r="C15" s="190" t="s">
        <v>138</v>
      </c>
      <c r="D15" s="163"/>
      <c r="E15" s="164">
        <v>7.26</v>
      </c>
      <c r="F15" s="162"/>
      <c r="G15" s="162"/>
      <c r="H15" s="162"/>
      <c r="I15" s="162"/>
      <c r="J15" s="162"/>
      <c r="K15" s="162"/>
      <c r="L15" s="162"/>
      <c r="M15" s="162"/>
      <c r="N15" s="161"/>
      <c r="O15" s="161"/>
      <c r="P15" s="161"/>
      <c r="Q15" s="161"/>
      <c r="R15" s="162"/>
      <c r="S15" s="162"/>
      <c r="T15" s="162"/>
      <c r="U15" s="162"/>
      <c r="V15" s="162"/>
      <c r="W15" s="162"/>
      <c r="X15" s="162"/>
      <c r="Y15" s="162"/>
      <c r="Z15" s="152"/>
      <c r="AA15" s="152"/>
      <c r="AB15" s="152"/>
      <c r="AC15" s="152"/>
      <c r="AD15" s="152"/>
      <c r="AE15" s="152"/>
      <c r="AF15" s="152"/>
      <c r="AG15" s="152" t="s">
        <v>127</v>
      </c>
      <c r="AH15" s="152">
        <v>0</v>
      </c>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row>
    <row r="16" spans="1:60" outlineLevel="3" x14ac:dyDescent="0.2">
      <c r="A16" s="159"/>
      <c r="B16" s="160"/>
      <c r="C16" s="190" t="s">
        <v>139</v>
      </c>
      <c r="D16" s="163"/>
      <c r="E16" s="164">
        <v>7.26</v>
      </c>
      <c r="F16" s="162"/>
      <c r="G16" s="162"/>
      <c r="H16" s="162"/>
      <c r="I16" s="162"/>
      <c r="J16" s="162"/>
      <c r="K16" s="162"/>
      <c r="L16" s="162"/>
      <c r="M16" s="162"/>
      <c r="N16" s="161"/>
      <c r="O16" s="161"/>
      <c r="P16" s="161"/>
      <c r="Q16" s="161"/>
      <c r="R16" s="162"/>
      <c r="S16" s="162"/>
      <c r="T16" s="162"/>
      <c r="U16" s="162"/>
      <c r="V16" s="162"/>
      <c r="W16" s="162"/>
      <c r="X16" s="162"/>
      <c r="Y16" s="162"/>
      <c r="Z16" s="152"/>
      <c r="AA16" s="152"/>
      <c r="AB16" s="152"/>
      <c r="AC16" s="152"/>
      <c r="AD16" s="152"/>
      <c r="AE16" s="152"/>
      <c r="AF16" s="152"/>
      <c r="AG16" s="152" t="s">
        <v>127</v>
      </c>
      <c r="AH16" s="152">
        <v>0</v>
      </c>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outlineLevel="3" x14ac:dyDescent="0.2">
      <c r="A17" s="159"/>
      <c r="B17" s="160"/>
      <c r="C17" s="190" t="s">
        <v>140</v>
      </c>
      <c r="D17" s="163"/>
      <c r="E17" s="164">
        <v>7.26</v>
      </c>
      <c r="F17" s="162"/>
      <c r="G17" s="162"/>
      <c r="H17" s="162"/>
      <c r="I17" s="162"/>
      <c r="J17" s="162"/>
      <c r="K17" s="162"/>
      <c r="L17" s="162"/>
      <c r="M17" s="162"/>
      <c r="N17" s="161"/>
      <c r="O17" s="161"/>
      <c r="P17" s="161"/>
      <c r="Q17" s="161"/>
      <c r="R17" s="162"/>
      <c r="S17" s="162"/>
      <c r="T17" s="162"/>
      <c r="U17" s="162"/>
      <c r="V17" s="162"/>
      <c r="W17" s="162"/>
      <c r="X17" s="162"/>
      <c r="Y17" s="162"/>
      <c r="Z17" s="152"/>
      <c r="AA17" s="152"/>
      <c r="AB17" s="152"/>
      <c r="AC17" s="152"/>
      <c r="AD17" s="152"/>
      <c r="AE17" s="152"/>
      <c r="AF17" s="152"/>
      <c r="AG17" s="152" t="s">
        <v>127</v>
      </c>
      <c r="AH17" s="152">
        <v>0</v>
      </c>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outlineLevel="3" x14ac:dyDescent="0.2">
      <c r="A18" s="159"/>
      <c r="B18" s="160"/>
      <c r="C18" s="190" t="s">
        <v>141</v>
      </c>
      <c r="D18" s="163"/>
      <c r="E18" s="164">
        <v>1.51</v>
      </c>
      <c r="F18" s="162"/>
      <c r="G18" s="162"/>
      <c r="H18" s="162"/>
      <c r="I18" s="162"/>
      <c r="J18" s="162"/>
      <c r="K18" s="162"/>
      <c r="L18" s="162"/>
      <c r="M18" s="162"/>
      <c r="N18" s="161"/>
      <c r="O18" s="161"/>
      <c r="P18" s="161"/>
      <c r="Q18" s="161"/>
      <c r="R18" s="162"/>
      <c r="S18" s="162"/>
      <c r="T18" s="162"/>
      <c r="U18" s="162"/>
      <c r="V18" s="162"/>
      <c r="W18" s="162"/>
      <c r="X18" s="162"/>
      <c r="Y18" s="162"/>
      <c r="Z18" s="152"/>
      <c r="AA18" s="152"/>
      <c r="AB18" s="152"/>
      <c r="AC18" s="152"/>
      <c r="AD18" s="152"/>
      <c r="AE18" s="152"/>
      <c r="AF18" s="152"/>
      <c r="AG18" s="152" t="s">
        <v>127</v>
      </c>
      <c r="AH18" s="152">
        <v>0</v>
      </c>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row>
    <row r="19" spans="1:60" outlineLevel="3" x14ac:dyDescent="0.2">
      <c r="A19" s="159"/>
      <c r="B19" s="160"/>
      <c r="C19" s="190" t="s">
        <v>142</v>
      </c>
      <c r="D19" s="163"/>
      <c r="E19" s="164">
        <v>8.19</v>
      </c>
      <c r="F19" s="162"/>
      <c r="G19" s="162"/>
      <c r="H19" s="162"/>
      <c r="I19" s="162"/>
      <c r="J19" s="162"/>
      <c r="K19" s="162"/>
      <c r="L19" s="162"/>
      <c r="M19" s="162"/>
      <c r="N19" s="161"/>
      <c r="O19" s="161"/>
      <c r="P19" s="161"/>
      <c r="Q19" s="161"/>
      <c r="R19" s="162"/>
      <c r="S19" s="162"/>
      <c r="T19" s="162"/>
      <c r="U19" s="162"/>
      <c r="V19" s="162"/>
      <c r="W19" s="162"/>
      <c r="X19" s="162"/>
      <c r="Y19" s="162"/>
      <c r="Z19" s="152"/>
      <c r="AA19" s="152"/>
      <c r="AB19" s="152"/>
      <c r="AC19" s="152"/>
      <c r="AD19" s="152"/>
      <c r="AE19" s="152"/>
      <c r="AF19" s="152"/>
      <c r="AG19" s="152" t="s">
        <v>127</v>
      </c>
      <c r="AH19" s="152">
        <v>0</v>
      </c>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outlineLevel="3" x14ac:dyDescent="0.2">
      <c r="A20" s="159"/>
      <c r="B20" s="160"/>
      <c r="C20" s="190" t="s">
        <v>143</v>
      </c>
      <c r="D20" s="163"/>
      <c r="E20" s="164">
        <v>1.79</v>
      </c>
      <c r="F20" s="162"/>
      <c r="G20" s="162"/>
      <c r="H20" s="162"/>
      <c r="I20" s="162"/>
      <c r="J20" s="162"/>
      <c r="K20" s="162"/>
      <c r="L20" s="162"/>
      <c r="M20" s="162"/>
      <c r="N20" s="161"/>
      <c r="O20" s="161"/>
      <c r="P20" s="161"/>
      <c r="Q20" s="161"/>
      <c r="R20" s="162"/>
      <c r="S20" s="162"/>
      <c r="T20" s="162"/>
      <c r="U20" s="162"/>
      <c r="V20" s="162"/>
      <c r="W20" s="162"/>
      <c r="X20" s="162"/>
      <c r="Y20" s="162"/>
      <c r="Z20" s="152"/>
      <c r="AA20" s="152"/>
      <c r="AB20" s="152"/>
      <c r="AC20" s="152"/>
      <c r="AD20" s="152"/>
      <c r="AE20" s="152"/>
      <c r="AF20" s="152"/>
      <c r="AG20" s="152" t="s">
        <v>127</v>
      </c>
      <c r="AH20" s="152">
        <v>0</v>
      </c>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outlineLevel="3" x14ac:dyDescent="0.2">
      <c r="A21" s="159"/>
      <c r="B21" s="160"/>
      <c r="C21" s="190" t="s">
        <v>144</v>
      </c>
      <c r="D21" s="163"/>
      <c r="E21" s="164">
        <v>0.57999999999999996</v>
      </c>
      <c r="F21" s="162"/>
      <c r="G21" s="162"/>
      <c r="H21" s="162"/>
      <c r="I21" s="162"/>
      <c r="J21" s="162"/>
      <c r="K21" s="162"/>
      <c r="L21" s="162"/>
      <c r="M21" s="162"/>
      <c r="N21" s="161"/>
      <c r="O21" s="161"/>
      <c r="P21" s="161"/>
      <c r="Q21" s="161"/>
      <c r="R21" s="162"/>
      <c r="S21" s="162"/>
      <c r="T21" s="162"/>
      <c r="U21" s="162"/>
      <c r="V21" s="162"/>
      <c r="W21" s="162"/>
      <c r="X21" s="162"/>
      <c r="Y21" s="162"/>
      <c r="Z21" s="152"/>
      <c r="AA21" s="152"/>
      <c r="AB21" s="152"/>
      <c r="AC21" s="152"/>
      <c r="AD21" s="152"/>
      <c r="AE21" s="152"/>
      <c r="AF21" s="152"/>
      <c r="AG21" s="152" t="s">
        <v>127</v>
      </c>
      <c r="AH21" s="152">
        <v>0</v>
      </c>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outlineLevel="3" x14ac:dyDescent="0.2">
      <c r="A22" s="159"/>
      <c r="B22" s="160"/>
      <c r="C22" s="190" t="s">
        <v>145</v>
      </c>
      <c r="D22" s="163"/>
      <c r="E22" s="164">
        <v>1.45</v>
      </c>
      <c r="F22" s="162"/>
      <c r="G22" s="162"/>
      <c r="H22" s="162"/>
      <c r="I22" s="162"/>
      <c r="J22" s="162"/>
      <c r="K22" s="162"/>
      <c r="L22" s="162"/>
      <c r="M22" s="162"/>
      <c r="N22" s="161"/>
      <c r="O22" s="161"/>
      <c r="P22" s="161"/>
      <c r="Q22" s="161"/>
      <c r="R22" s="162"/>
      <c r="S22" s="162"/>
      <c r="T22" s="162"/>
      <c r="U22" s="162"/>
      <c r="V22" s="162"/>
      <c r="W22" s="162"/>
      <c r="X22" s="162"/>
      <c r="Y22" s="162"/>
      <c r="Z22" s="152"/>
      <c r="AA22" s="152"/>
      <c r="AB22" s="152"/>
      <c r="AC22" s="152"/>
      <c r="AD22" s="152"/>
      <c r="AE22" s="152"/>
      <c r="AF22" s="152"/>
      <c r="AG22" s="152" t="s">
        <v>127</v>
      </c>
      <c r="AH22" s="152">
        <v>0</v>
      </c>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outlineLevel="3" x14ac:dyDescent="0.2">
      <c r="A23" s="159"/>
      <c r="B23" s="160"/>
      <c r="C23" s="190" t="s">
        <v>146</v>
      </c>
      <c r="D23" s="163"/>
      <c r="E23" s="164">
        <v>0.5</v>
      </c>
      <c r="F23" s="162"/>
      <c r="G23" s="162"/>
      <c r="H23" s="162"/>
      <c r="I23" s="162"/>
      <c r="J23" s="162"/>
      <c r="K23" s="162"/>
      <c r="L23" s="162"/>
      <c r="M23" s="162"/>
      <c r="N23" s="161"/>
      <c r="O23" s="161"/>
      <c r="P23" s="161"/>
      <c r="Q23" s="161"/>
      <c r="R23" s="162"/>
      <c r="S23" s="162"/>
      <c r="T23" s="162"/>
      <c r="U23" s="162"/>
      <c r="V23" s="162"/>
      <c r="W23" s="162"/>
      <c r="X23" s="162"/>
      <c r="Y23" s="162"/>
      <c r="Z23" s="152"/>
      <c r="AA23" s="152"/>
      <c r="AB23" s="152"/>
      <c r="AC23" s="152"/>
      <c r="AD23" s="152"/>
      <c r="AE23" s="152"/>
      <c r="AF23" s="152"/>
      <c r="AG23" s="152" t="s">
        <v>127</v>
      </c>
      <c r="AH23" s="152">
        <v>0</v>
      </c>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outlineLevel="3" x14ac:dyDescent="0.2">
      <c r="A24" s="159"/>
      <c r="B24" s="160"/>
      <c r="C24" s="190" t="s">
        <v>147</v>
      </c>
      <c r="D24" s="163"/>
      <c r="E24" s="164">
        <v>2.4700000000000002</v>
      </c>
      <c r="F24" s="162"/>
      <c r="G24" s="162"/>
      <c r="H24" s="162"/>
      <c r="I24" s="162"/>
      <c r="J24" s="162"/>
      <c r="K24" s="162"/>
      <c r="L24" s="162"/>
      <c r="M24" s="162"/>
      <c r="N24" s="161"/>
      <c r="O24" s="161"/>
      <c r="P24" s="161"/>
      <c r="Q24" s="161"/>
      <c r="R24" s="162"/>
      <c r="S24" s="162"/>
      <c r="T24" s="162"/>
      <c r="U24" s="162"/>
      <c r="V24" s="162"/>
      <c r="W24" s="162"/>
      <c r="X24" s="162"/>
      <c r="Y24" s="162"/>
      <c r="Z24" s="152"/>
      <c r="AA24" s="152"/>
      <c r="AB24" s="152"/>
      <c r="AC24" s="152"/>
      <c r="AD24" s="152"/>
      <c r="AE24" s="152"/>
      <c r="AF24" s="152"/>
      <c r="AG24" s="152" t="s">
        <v>127</v>
      </c>
      <c r="AH24" s="152">
        <v>0</v>
      </c>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outlineLevel="3" x14ac:dyDescent="0.2">
      <c r="A25" s="159"/>
      <c r="B25" s="160"/>
      <c r="C25" s="190" t="s">
        <v>148</v>
      </c>
      <c r="D25" s="163"/>
      <c r="E25" s="164">
        <v>16.600000000000001</v>
      </c>
      <c r="F25" s="162"/>
      <c r="G25" s="162"/>
      <c r="H25" s="162"/>
      <c r="I25" s="162"/>
      <c r="J25" s="162"/>
      <c r="K25" s="162"/>
      <c r="L25" s="162"/>
      <c r="M25" s="162"/>
      <c r="N25" s="161"/>
      <c r="O25" s="161"/>
      <c r="P25" s="161"/>
      <c r="Q25" s="161"/>
      <c r="R25" s="162"/>
      <c r="S25" s="162"/>
      <c r="T25" s="162"/>
      <c r="U25" s="162"/>
      <c r="V25" s="162"/>
      <c r="W25" s="162"/>
      <c r="X25" s="162"/>
      <c r="Y25" s="162"/>
      <c r="Z25" s="152"/>
      <c r="AA25" s="152"/>
      <c r="AB25" s="152"/>
      <c r="AC25" s="152"/>
      <c r="AD25" s="152"/>
      <c r="AE25" s="152"/>
      <c r="AF25" s="152"/>
      <c r="AG25" s="152" t="s">
        <v>127</v>
      </c>
      <c r="AH25" s="152">
        <v>0</v>
      </c>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3" x14ac:dyDescent="0.2">
      <c r="A26" s="159"/>
      <c r="B26" s="160"/>
      <c r="C26" s="190" t="s">
        <v>149</v>
      </c>
      <c r="D26" s="163"/>
      <c r="E26" s="164">
        <v>7.26</v>
      </c>
      <c r="F26" s="162"/>
      <c r="G26" s="162"/>
      <c r="H26" s="162"/>
      <c r="I26" s="162"/>
      <c r="J26" s="162"/>
      <c r="K26" s="162"/>
      <c r="L26" s="162"/>
      <c r="M26" s="162"/>
      <c r="N26" s="161"/>
      <c r="O26" s="161"/>
      <c r="P26" s="161"/>
      <c r="Q26" s="161"/>
      <c r="R26" s="162"/>
      <c r="S26" s="162"/>
      <c r="T26" s="162"/>
      <c r="U26" s="162"/>
      <c r="V26" s="162"/>
      <c r="W26" s="162"/>
      <c r="X26" s="162"/>
      <c r="Y26" s="162"/>
      <c r="Z26" s="152"/>
      <c r="AA26" s="152"/>
      <c r="AB26" s="152"/>
      <c r="AC26" s="152"/>
      <c r="AD26" s="152"/>
      <c r="AE26" s="152"/>
      <c r="AF26" s="152"/>
      <c r="AG26" s="152" t="s">
        <v>127</v>
      </c>
      <c r="AH26" s="152">
        <v>0</v>
      </c>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3" x14ac:dyDescent="0.2">
      <c r="A27" s="159"/>
      <c r="B27" s="160"/>
      <c r="C27" s="190" t="s">
        <v>150</v>
      </c>
      <c r="D27" s="163"/>
      <c r="E27" s="164">
        <v>7.26</v>
      </c>
      <c r="F27" s="162"/>
      <c r="G27" s="162"/>
      <c r="H27" s="162"/>
      <c r="I27" s="162"/>
      <c r="J27" s="162"/>
      <c r="K27" s="162"/>
      <c r="L27" s="162"/>
      <c r="M27" s="162"/>
      <c r="N27" s="161"/>
      <c r="O27" s="161"/>
      <c r="P27" s="161"/>
      <c r="Q27" s="161"/>
      <c r="R27" s="162"/>
      <c r="S27" s="162"/>
      <c r="T27" s="162"/>
      <c r="U27" s="162"/>
      <c r="V27" s="162"/>
      <c r="W27" s="162"/>
      <c r="X27" s="162"/>
      <c r="Y27" s="162"/>
      <c r="Z27" s="152"/>
      <c r="AA27" s="152"/>
      <c r="AB27" s="152"/>
      <c r="AC27" s="152"/>
      <c r="AD27" s="152"/>
      <c r="AE27" s="152"/>
      <c r="AF27" s="152"/>
      <c r="AG27" s="152" t="s">
        <v>127</v>
      </c>
      <c r="AH27" s="152">
        <v>0</v>
      </c>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outlineLevel="3" x14ac:dyDescent="0.2">
      <c r="A28" s="159"/>
      <c r="B28" s="160"/>
      <c r="C28" s="190" t="s">
        <v>151</v>
      </c>
      <c r="D28" s="163"/>
      <c r="E28" s="164">
        <v>7.26</v>
      </c>
      <c r="F28" s="162"/>
      <c r="G28" s="162"/>
      <c r="H28" s="162"/>
      <c r="I28" s="162"/>
      <c r="J28" s="162"/>
      <c r="K28" s="162"/>
      <c r="L28" s="162"/>
      <c r="M28" s="162"/>
      <c r="N28" s="161"/>
      <c r="O28" s="161"/>
      <c r="P28" s="161"/>
      <c r="Q28" s="161"/>
      <c r="R28" s="162"/>
      <c r="S28" s="162"/>
      <c r="T28" s="162"/>
      <c r="U28" s="162"/>
      <c r="V28" s="162"/>
      <c r="W28" s="162"/>
      <c r="X28" s="162"/>
      <c r="Y28" s="162"/>
      <c r="Z28" s="152"/>
      <c r="AA28" s="152"/>
      <c r="AB28" s="152"/>
      <c r="AC28" s="152"/>
      <c r="AD28" s="152"/>
      <c r="AE28" s="152"/>
      <c r="AF28" s="152"/>
      <c r="AG28" s="152" t="s">
        <v>127</v>
      </c>
      <c r="AH28" s="152">
        <v>0</v>
      </c>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outlineLevel="3" x14ac:dyDescent="0.2">
      <c r="A29" s="159"/>
      <c r="B29" s="160"/>
      <c r="C29" s="190" t="s">
        <v>152</v>
      </c>
      <c r="D29" s="163"/>
      <c r="E29" s="164">
        <v>1.51</v>
      </c>
      <c r="F29" s="162"/>
      <c r="G29" s="162"/>
      <c r="H29" s="162"/>
      <c r="I29" s="162"/>
      <c r="J29" s="162"/>
      <c r="K29" s="162"/>
      <c r="L29" s="162"/>
      <c r="M29" s="162"/>
      <c r="N29" s="161"/>
      <c r="O29" s="161"/>
      <c r="P29" s="161"/>
      <c r="Q29" s="161"/>
      <c r="R29" s="162"/>
      <c r="S29" s="162"/>
      <c r="T29" s="162"/>
      <c r="U29" s="162"/>
      <c r="V29" s="162"/>
      <c r="W29" s="162"/>
      <c r="X29" s="162"/>
      <c r="Y29" s="162"/>
      <c r="Z29" s="152"/>
      <c r="AA29" s="152"/>
      <c r="AB29" s="152"/>
      <c r="AC29" s="152"/>
      <c r="AD29" s="152"/>
      <c r="AE29" s="152"/>
      <c r="AF29" s="152"/>
      <c r="AG29" s="152" t="s">
        <v>127</v>
      </c>
      <c r="AH29" s="152">
        <v>0</v>
      </c>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outlineLevel="3" x14ac:dyDescent="0.2">
      <c r="A30" s="159"/>
      <c r="B30" s="160"/>
      <c r="C30" s="190" t="s">
        <v>153</v>
      </c>
      <c r="D30" s="163"/>
      <c r="E30" s="164">
        <v>7.55</v>
      </c>
      <c r="F30" s="162"/>
      <c r="G30" s="162"/>
      <c r="H30" s="162"/>
      <c r="I30" s="162"/>
      <c r="J30" s="162"/>
      <c r="K30" s="162"/>
      <c r="L30" s="162"/>
      <c r="M30" s="162"/>
      <c r="N30" s="161"/>
      <c r="O30" s="161"/>
      <c r="P30" s="161"/>
      <c r="Q30" s="161"/>
      <c r="R30" s="162"/>
      <c r="S30" s="162"/>
      <c r="T30" s="162"/>
      <c r="U30" s="162"/>
      <c r="V30" s="162"/>
      <c r="W30" s="162"/>
      <c r="X30" s="162"/>
      <c r="Y30" s="162"/>
      <c r="Z30" s="152"/>
      <c r="AA30" s="152"/>
      <c r="AB30" s="152"/>
      <c r="AC30" s="152"/>
      <c r="AD30" s="152"/>
      <c r="AE30" s="152"/>
      <c r="AF30" s="152"/>
      <c r="AG30" s="152" t="s">
        <v>127</v>
      </c>
      <c r="AH30" s="152">
        <v>0</v>
      </c>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outlineLevel="3" x14ac:dyDescent="0.2">
      <c r="A31" s="159"/>
      <c r="B31" s="160"/>
      <c r="C31" s="190" t="s">
        <v>154</v>
      </c>
      <c r="D31" s="163"/>
      <c r="E31" s="164">
        <v>1.78</v>
      </c>
      <c r="F31" s="162"/>
      <c r="G31" s="162"/>
      <c r="H31" s="162"/>
      <c r="I31" s="162"/>
      <c r="J31" s="162"/>
      <c r="K31" s="162"/>
      <c r="L31" s="162"/>
      <c r="M31" s="162"/>
      <c r="N31" s="161"/>
      <c r="O31" s="161"/>
      <c r="P31" s="161"/>
      <c r="Q31" s="161"/>
      <c r="R31" s="162"/>
      <c r="S31" s="162"/>
      <c r="T31" s="162"/>
      <c r="U31" s="162"/>
      <c r="V31" s="162"/>
      <c r="W31" s="162"/>
      <c r="X31" s="162"/>
      <c r="Y31" s="162"/>
      <c r="Z31" s="152"/>
      <c r="AA31" s="152"/>
      <c r="AB31" s="152"/>
      <c r="AC31" s="152"/>
      <c r="AD31" s="152"/>
      <c r="AE31" s="152"/>
      <c r="AF31" s="152"/>
      <c r="AG31" s="152" t="s">
        <v>127</v>
      </c>
      <c r="AH31" s="152">
        <v>0</v>
      </c>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outlineLevel="3" x14ac:dyDescent="0.2">
      <c r="A32" s="159"/>
      <c r="B32" s="160"/>
      <c r="C32" s="190" t="s">
        <v>155</v>
      </c>
      <c r="D32" s="163"/>
      <c r="E32" s="164">
        <v>0.6</v>
      </c>
      <c r="F32" s="162"/>
      <c r="G32" s="162"/>
      <c r="H32" s="162"/>
      <c r="I32" s="162"/>
      <c r="J32" s="162"/>
      <c r="K32" s="162"/>
      <c r="L32" s="162"/>
      <c r="M32" s="162"/>
      <c r="N32" s="161"/>
      <c r="O32" s="161"/>
      <c r="P32" s="161"/>
      <c r="Q32" s="161"/>
      <c r="R32" s="162"/>
      <c r="S32" s="162"/>
      <c r="T32" s="162"/>
      <c r="U32" s="162"/>
      <c r="V32" s="162"/>
      <c r="W32" s="162"/>
      <c r="X32" s="162"/>
      <c r="Y32" s="162"/>
      <c r="Z32" s="152"/>
      <c r="AA32" s="152"/>
      <c r="AB32" s="152"/>
      <c r="AC32" s="152"/>
      <c r="AD32" s="152"/>
      <c r="AE32" s="152"/>
      <c r="AF32" s="152"/>
      <c r="AG32" s="152" t="s">
        <v>127</v>
      </c>
      <c r="AH32" s="152">
        <v>0</v>
      </c>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outlineLevel="3" x14ac:dyDescent="0.2">
      <c r="A33" s="159"/>
      <c r="B33" s="160"/>
      <c r="C33" s="190" t="s">
        <v>156</v>
      </c>
      <c r="D33" s="163"/>
      <c r="E33" s="164">
        <v>2.0499999999999998</v>
      </c>
      <c r="F33" s="162"/>
      <c r="G33" s="162"/>
      <c r="H33" s="162"/>
      <c r="I33" s="162"/>
      <c r="J33" s="162"/>
      <c r="K33" s="162"/>
      <c r="L33" s="162"/>
      <c r="M33" s="162"/>
      <c r="N33" s="161"/>
      <c r="O33" s="161"/>
      <c r="P33" s="161"/>
      <c r="Q33" s="161"/>
      <c r="R33" s="162"/>
      <c r="S33" s="162"/>
      <c r="T33" s="162"/>
      <c r="U33" s="162"/>
      <c r="V33" s="162"/>
      <c r="W33" s="162"/>
      <c r="X33" s="162"/>
      <c r="Y33" s="162"/>
      <c r="Z33" s="152"/>
      <c r="AA33" s="152"/>
      <c r="AB33" s="152"/>
      <c r="AC33" s="152"/>
      <c r="AD33" s="152"/>
      <c r="AE33" s="152"/>
      <c r="AF33" s="152"/>
      <c r="AG33" s="152" t="s">
        <v>127</v>
      </c>
      <c r="AH33" s="152">
        <v>0</v>
      </c>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3" x14ac:dyDescent="0.2">
      <c r="A34" s="159"/>
      <c r="B34" s="160"/>
      <c r="C34" s="190" t="s">
        <v>157</v>
      </c>
      <c r="D34" s="163"/>
      <c r="E34" s="164">
        <v>7.26</v>
      </c>
      <c r="F34" s="162"/>
      <c r="G34" s="162"/>
      <c r="H34" s="162"/>
      <c r="I34" s="162"/>
      <c r="J34" s="162"/>
      <c r="K34" s="162"/>
      <c r="L34" s="162"/>
      <c r="M34" s="162"/>
      <c r="N34" s="161"/>
      <c r="O34" s="161"/>
      <c r="P34" s="161"/>
      <c r="Q34" s="161"/>
      <c r="R34" s="162"/>
      <c r="S34" s="162"/>
      <c r="T34" s="162"/>
      <c r="U34" s="162"/>
      <c r="V34" s="162"/>
      <c r="W34" s="162"/>
      <c r="X34" s="162"/>
      <c r="Y34" s="162"/>
      <c r="Z34" s="152"/>
      <c r="AA34" s="152"/>
      <c r="AB34" s="152"/>
      <c r="AC34" s="152"/>
      <c r="AD34" s="152"/>
      <c r="AE34" s="152"/>
      <c r="AF34" s="152"/>
      <c r="AG34" s="152" t="s">
        <v>127</v>
      </c>
      <c r="AH34" s="152">
        <v>0</v>
      </c>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outlineLevel="3" x14ac:dyDescent="0.2">
      <c r="A35" s="159"/>
      <c r="B35" s="160"/>
      <c r="C35" s="190" t="s">
        <v>158</v>
      </c>
      <c r="D35" s="163"/>
      <c r="E35" s="164">
        <v>7.26</v>
      </c>
      <c r="F35" s="162"/>
      <c r="G35" s="162"/>
      <c r="H35" s="162"/>
      <c r="I35" s="162"/>
      <c r="J35" s="162"/>
      <c r="K35" s="162"/>
      <c r="L35" s="162"/>
      <c r="M35" s="162"/>
      <c r="N35" s="161"/>
      <c r="O35" s="161"/>
      <c r="P35" s="161"/>
      <c r="Q35" s="161"/>
      <c r="R35" s="162"/>
      <c r="S35" s="162"/>
      <c r="T35" s="162"/>
      <c r="U35" s="162"/>
      <c r="V35" s="162"/>
      <c r="W35" s="162"/>
      <c r="X35" s="162"/>
      <c r="Y35" s="162"/>
      <c r="Z35" s="152"/>
      <c r="AA35" s="152"/>
      <c r="AB35" s="152"/>
      <c r="AC35" s="152"/>
      <c r="AD35" s="152"/>
      <c r="AE35" s="152"/>
      <c r="AF35" s="152"/>
      <c r="AG35" s="152" t="s">
        <v>127</v>
      </c>
      <c r="AH35" s="152">
        <v>0</v>
      </c>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row>
    <row r="36" spans="1:60" outlineLevel="3" x14ac:dyDescent="0.2">
      <c r="A36" s="159"/>
      <c r="B36" s="160"/>
      <c r="C36" s="190" t="s">
        <v>159</v>
      </c>
      <c r="D36" s="163"/>
      <c r="E36" s="164">
        <v>7.26</v>
      </c>
      <c r="F36" s="162"/>
      <c r="G36" s="162"/>
      <c r="H36" s="162"/>
      <c r="I36" s="162"/>
      <c r="J36" s="162"/>
      <c r="K36" s="162"/>
      <c r="L36" s="162"/>
      <c r="M36" s="162"/>
      <c r="N36" s="161"/>
      <c r="O36" s="161"/>
      <c r="P36" s="161"/>
      <c r="Q36" s="161"/>
      <c r="R36" s="162"/>
      <c r="S36" s="162"/>
      <c r="T36" s="162"/>
      <c r="U36" s="162"/>
      <c r="V36" s="162"/>
      <c r="W36" s="162"/>
      <c r="X36" s="162"/>
      <c r="Y36" s="162"/>
      <c r="Z36" s="152"/>
      <c r="AA36" s="152"/>
      <c r="AB36" s="152"/>
      <c r="AC36" s="152"/>
      <c r="AD36" s="152"/>
      <c r="AE36" s="152"/>
      <c r="AF36" s="152"/>
      <c r="AG36" s="152" t="s">
        <v>127</v>
      </c>
      <c r="AH36" s="152">
        <v>0</v>
      </c>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outlineLevel="3" x14ac:dyDescent="0.2">
      <c r="A37" s="159"/>
      <c r="B37" s="160"/>
      <c r="C37" s="190" t="s">
        <v>160</v>
      </c>
      <c r="D37" s="163"/>
      <c r="E37" s="164">
        <v>1.51</v>
      </c>
      <c r="F37" s="162"/>
      <c r="G37" s="162"/>
      <c r="H37" s="162"/>
      <c r="I37" s="162"/>
      <c r="J37" s="162"/>
      <c r="K37" s="162"/>
      <c r="L37" s="162"/>
      <c r="M37" s="162"/>
      <c r="N37" s="161"/>
      <c r="O37" s="161"/>
      <c r="P37" s="161"/>
      <c r="Q37" s="161"/>
      <c r="R37" s="162"/>
      <c r="S37" s="162"/>
      <c r="T37" s="162"/>
      <c r="U37" s="162"/>
      <c r="V37" s="162"/>
      <c r="W37" s="162"/>
      <c r="X37" s="162"/>
      <c r="Y37" s="162"/>
      <c r="Z37" s="152"/>
      <c r="AA37" s="152"/>
      <c r="AB37" s="152"/>
      <c r="AC37" s="152"/>
      <c r="AD37" s="152"/>
      <c r="AE37" s="152"/>
      <c r="AF37" s="152"/>
      <c r="AG37" s="152" t="s">
        <v>127</v>
      </c>
      <c r="AH37" s="152">
        <v>0</v>
      </c>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outlineLevel="3" x14ac:dyDescent="0.2">
      <c r="A38" s="159"/>
      <c r="B38" s="160"/>
      <c r="C38" s="190" t="s">
        <v>161</v>
      </c>
      <c r="D38" s="163"/>
      <c r="E38" s="164">
        <v>7.55</v>
      </c>
      <c r="F38" s="162"/>
      <c r="G38" s="162"/>
      <c r="H38" s="162"/>
      <c r="I38" s="162"/>
      <c r="J38" s="162"/>
      <c r="K38" s="162"/>
      <c r="L38" s="162"/>
      <c r="M38" s="162"/>
      <c r="N38" s="161"/>
      <c r="O38" s="161"/>
      <c r="P38" s="161"/>
      <c r="Q38" s="161"/>
      <c r="R38" s="162"/>
      <c r="S38" s="162"/>
      <c r="T38" s="162"/>
      <c r="U38" s="162"/>
      <c r="V38" s="162"/>
      <c r="W38" s="162"/>
      <c r="X38" s="162"/>
      <c r="Y38" s="162"/>
      <c r="Z38" s="152"/>
      <c r="AA38" s="152"/>
      <c r="AB38" s="152"/>
      <c r="AC38" s="152"/>
      <c r="AD38" s="152"/>
      <c r="AE38" s="152"/>
      <c r="AF38" s="152"/>
      <c r="AG38" s="152" t="s">
        <v>127</v>
      </c>
      <c r="AH38" s="152">
        <v>0</v>
      </c>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outlineLevel="3" x14ac:dyDescent="0.2">
      <c r="A39" s="159"/>
      <c r="B39" s="160"/>
      <c r="C39" s="190" t="s">
        <v>162</v>
      </c>
      <c r="D39" s="163"/>
      <c r="E39" s="164">
        <v>1.78</v>
      </c>
      <c r="F39" s="162"/>
      <c r="G39" s="162"/>
      <c r="H39" s="162"/>
      <c r="I39" s="162"/>
      <c r="J39" s="162"/>
      <c r="K39" s="162"/>
      <c r="L39" s="162"/>
      <c r="M39" s="162"/>
      <c r="N39" s="161"/>
      <c r="O39" s="161"/>
      <c r="P39" s="161"/>
      <c r="Q39" s="161"/>
      <c r="R39" s="162"/>
      <c r="S39" s="162"/>
      <c r="T39" s="162"/>
      <c r="U39" s="162"/>
      <c r="V39" s="162"/>
      <c r="W39" s="162"/>
      <c r="X39" s="162"/>
      <c r="Y39" s="162"/>
      <c r="Z39" s="152"/>
      <c r="AA39" s="152"/>
      <c r="AB39" s="152"/>
      <c r="AC39" s="152"/>
      <c r="AD39" s="152"/>
      <c r="AE39" s="152"/>
      <c r="AF39" s="152"/>
      <c r="AG39" s="152" t="s">
        <v>127</v>
      </c>
      <c r="AH39" s="152">
        <v>0</v>
      </c>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outlineLevel="3" x14ac:dyDescent="0.2">
      <c r="A40" s="159"/>
      <c r="B40" s="160"/>
      <c r="C40" s="190" t="s">
        <v>163</v>
      </c>
      <c r="D40" s="163"/>
      <c r="E40" s="164">
        <v>0.6</v>
      </c>
      <c r="F40" s="162"/>
      <c r="G40" s="162"/>
      <c r="H40" s="162"/>
      <c r="I40" s="162"/>
      <c r="J40" s="162"/>
      <c r="K40" s="162"/>
      <c r="L40" s="162"/>
      <c r="M40" s="162"/>
      <c r="N40" s="161"/>
      <c r="O40" s="161"/>
      <c r="P40" s="161"/>
      <c r="Q40" s="161"/>
      <c r="R40" s="162"/>
      <c r="S40" s="162"/>
      <c r="T40" s="162"/>
      <c r="U40" s="162"/>
      <c r="V40" s="162"/>
      <c r="W40" s="162"/>
      <c r="X40" s="162"/>
      <c r="Y40" s="162"/>
      <c r="Z40" s="152"/>
      <c r="AA40" s="152"/>
      <c r="AB40" s="152"/>
      <c r="AC40" s="152"/>
      <c r="AD40" s="152"/>
      <c r="AE40" s="152"/>
      <c r="AF40" s="152"/>
      <c r="AG40" s="152" t="s">
        <v>127</v>
      </c>
      <c r="AH40" s="152">
        <v>0</v>
      </c>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outlineLevel="3" x14ac:dyDescent="0.2">
      <c r="A41" s="159"/>
      <c r="B41" s="160"/>
      <c r="C41" s="190" t="s">
        <v>164</v>
      </c>
      <c r="D41" s="163"/>
      <c r="E41" s="164">
        <v>2.0499999999999998</v>
      </c>
      <c r="F41" s="162"/>
      <c r="G41" s="162"/>
      <c r="H41" s="162"/>
      <c r="I41" s="162"/>
      <c r="J41" s="162"/>
      <c r="K41" s="162"/>
      <c r="L41" s="162"/>
      <c r="M41" s="162"/>
      <c r="N41" s="161"/>
      <c r="O41" s="161"/>
      <c r="P41" s="161"/>
      <c r="Q41" s="161"/>
      <c r="R41" s="162"/>
      <c r="S41" s="162"/>
      <c r="T41" s="162"/>
      <c r="U41" s="162"/>
      <c r="V41" s="162"/>
      <c r="W41" s="162"/>
      <c r="X41" s="162"/>
      <c r="Y41" s="162"/>
      <c r="Z41" s="152"/>
      <c r="AA41" s="152"/>
      <c r="AB41" s="152"/>
      <c r="AC41" s="152"/>
      <c r="AD41" s="152"/>
      <c r="AE41" s="152"/>
      <c r="AF41" s="152"/>
      <c r="AG41" s="152" t="s">
        <v>127</v>
      </c>
      <c r="AH41" s="152">
        <v>0</v>
      </c>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row>
    <row r="42" spans="1:60" ht="22.5" outlineLevel="1" x14ac:dyDescent="0.2">
      <c r="A42" s="173">
        <v>4</v>
      </c>
      <c r="B42" s="174" t="s">
        <v>165</v>
      </c>
      <c r="C42" s="189" t="s">
        <v>166</v>
      </c>
      <c r="D42" s="175" t="s">
        <v>135</v>
      </c>
      <c r="E42" s="176">
        <v>250.82</v>
      </c>
      <c r="F42" s="177"/>
      <c r="G42" s="178">
        <f>ROUND(E42*F42,2)</f>
        <v>0</v>
      </c>
      <c r="H42" s="177"/>
      <c r="I42" s="178">
        <f>ROUND(E42*H42,2)</f>
        <v>0</v>
      </c>
      <c r="J42" s="177"/>
      <c r="K42" s="178">
        <f>ROUND(E42*J42,2)</f>
        <v>0</v>
      </c>
      <c r="L42" s="178">
        <v>21</v>
      </c>
      <c r="M42" s="178">
        <f>G42*(1+L42/100)</f>
        <v>0</v>
      </c>
      <c r="N42" s="176">
        <v>7.6800000000000002E-3</v>
      </c>
      <c r="O42" s="176">
        <f>ROUND(E42*N42,2)</f>
        <v>1.93</v>
      </c>
      <c r="P42" s="176">
        <v>0</v>
      </c>
      <c r="Q42" s="176">
        <f>ROUND(E42*P42,2)</f>
        <v>0</v>
      </c>
      <c r="R42" s="178" t="s">
        <v>118</v>
      </c>
      <c r="S42" s="178" t="s">
        <v>119</v>
      </c>
      <c r="T42" s="179" t="s">
        <v>137</v>
      </c>
      <c r="U42" s="162">
        <v>0.38100000000000001</v>
      </c>
      <c r="V42" s="162">
        <f>ROUND(E42*U42,2)</f>
        <v>95.56</v>
      </c>
      <c r="W42" s="162"/>
      <c r="X42" s="162" t="s">
        <v>121</v>
      </c>
      <c r="Y42" s="162" t="s">
        <v>122</v>
      </c>
      <c r="Z42" s="152"/>
      <c r="AA42" s="152"/>
      <c r="AB42" s="152"/>
      <c r="AC42" s="152"/>
      <c r="AD42" s="152"/>
      <c r="AE42" s="152"/>
      <c r="AF42" s="152"/>
      <c r="AG42" s="152" t="s">
        <v>123</v>
      </c>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row>
    <row r="43" spans="1:60" ht="22.5" outlineLevel="2" x14ac:dyDescent="0.2">
      <c r="A43" s="159"/>
      <c r="B43" s="160"/>
      <c r="C43" s="295" t="s">
        <v>167</v>
      </c>
      <c r="D43" s="296"/>
      <c r="E43" s="296"/>
      <c r="F43" s="296"/>
      <c r="G43" s="296"/>
      <c r="H43" s="162"/>
      <c r="I43" s="162"/>
      <c r="J43" s="162"/>
      <c r="K43" s="162"/>
      <c r="L43" s="162"/>
      <c r="M43" s="162"/>
      <c r="N43" s="161"/>
      <c r="O43" s="161"/>
      <c r="P43" s="161"/>
      <c r="Q43" s="161"/>
      <c r="R43" s="162"/>
      <c r="S43" s="162"/>
      <c r="T43" s="162"/>
      <c r="U43" s="162"/>
      <c r="V43" s="162"/>
      <c r="W43" s="162"/>
      <c r="X43" s="162"/>
      <c r="Y43" s="162"/>
      <c r="Z43" s="152"/>
      <c r="AA43" s="152"/>
      <c r="AB43" s="152"/>
      <c r="AC43" s="152"/>
      <c r="AD43" s="152"/>
      <c r="AE43" s="152"/>
      <c r="AF43" s="152"/>
      <c r="AG43" s="152" t="s">
        <v>168</v>
      </c>
      <c r="AH43" s="152"/>
      <c r="AI43" s="152"/>
      <c r="AJ43" s="152"/>
      <c r="AK43" s="152"/>
      <c r="AL43" s="152"/>
      <c r="AM43" s="152"/>
      <c r="AN43" s="152"/>
      <c r="AO43" s="152"/>
      <c r="AP43" s="152"/>
      <c r="AQ43" s="152"/>
      <c r="AR43" s="152"/>
      <c r="AS43" s="152"/>
      <c r="AT43" s="152"/>
      <c r="AU43" s="152"/>
      <c r="AV43" s="152"/>
      <c r="AW43" s="152"/>
      <c r="AX43" s="152"/>
      <c r="AY43" s="152"/>
      <c r="AZ43" s="152"/>
      <c r="BA43" s="187" t="str">
        <f>C43</f>
        <v>vodorovných, šikmých, žebrových a klenutých a schodišťových konstrukcí, s nejnutnějším obroušením podkladu (pemzou apod.) a oprášením, s pomocným lešením o výšce podlahy do 1900 mm a pro zatížení do 1,5 kPa,</v>
      </c>
      <c r="BB43" s="152"/>
      <c r="BC43" s="152"/>
      <c r="BD43" s="152"/>
      <c r="BE43" s="152"/>
      <c r="BF43" s="152"/>
      <c r="BG43" s="152"/>
      <c r="BH43" s="152"/>
    </row>
    <row r="44" spans="1:60" outlineLevel="2" x14ac:dyDescent="0.2">
      <c r="A44" s="159"/>
      <c r="B44" s="160"/>
      <c r="C44" s="190" t="s">
        <v>169</v>
      </c>
      <c r="D44" s="163"/>
      <c r="E44" s="164">
        <v>14.52</v>
      </c>
      <c r="F44" s="162"/>
      <c r="G44" s="162"/>
      <c r="H44" s="162"/>
      <c r="I44" s="162"/>
      <c r="J44" s="162"/>
      <c r="K44" s="162"/>
      <c r="L44" s="162"/>
      <c r="M44" s="162"/>
      <c r="N44" s="161"/>
      <c r="O44" s="161"/>
      <c r="P44" s="161"/>
      <c r="Q44" s="161"/>
      <c r="R44" s="162"/>
      <c r="S44" s="162"/>
      <c r="T44" s="162"/>
      <c r="U44" s="162"/>
      <c r="V44" s="162"/>
      <c r="W44" s="162"/>
      <c r="X44" s="162"/>
      <c r="Y44" s="162"/>
      <c r="Z44" s="152"/>
      <c r="AA44" s="152"/>
      <c r="AB44" s="152"/>
      <c r="AC44" s="152"/>
      <c r="AD44" s="152"/>
      <c r="AE44" s="152"/>
      <c r="AF44" s="152"/>
      <c r="AG44" s="152" t="s">
        <v>127</v>
      </c>
      <c r="AH44" s="152">
        <v>0</v>
      </c>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row>
    <row r="45" spans="1:60" outlineLevel="3" x14ac:dyDescent="0.2">
      <c r="A45" s="159"/>
      <c r="B45" s="160"/>
      <c r="C45" s="190" t="s">
        <v>170</v>
      </c>
      <c r="D45" s="163"/>
      <c r="E45" s="164">
        <v>14.52</v>
      </c>
      <c r="F45" s="162"/>
      <c r="G45" s="162"/>
      <c r="H45" s="162"/>
      <c r="I45" s="162"/>
      <c r="J45" s="162"/>
      <c r="K45" s="162"/>
      <c r="L45" s="162"/>
      <c r="M45" s="162"/>
      <c r="N45" s="161"/>
      <c r="O45" s="161"/>
      <c r="P45" s="161"/>
      <c r="Q45" s="161"/>
      <c r="R45" s="162"/>
      <c r="S45" s="162"/>
      <c r="T45" s="162"/>
      <c r="U45" s="162"/>
      <c r="V45" s="162"/>
      <c r="W45" s="162"/>
      <c r="X45" s="162"/>
      <c r="Y45" s="162"/>
      <c r="Z45" s="152"/>
      <c r="AA45" s="152"/>
      <c r="AB45" s="152"/>
      <c r="AC45" s="152"/>
      <c r="AD45" s="152"/>
      <c r="AE45" s="152"/>
      <c r="AF45" s="152"/>
      <c r="AG45" s="152" t="s">
        <v>127</v>
      </c>
      <c r="AH45" s="152">
        <v>0</v>
      </c>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row>
    <row r="46" spans="1:60" outlineLevel="3" x14ac:dyDescent="0.2">
      <c r="A46" s="159"/>
      <c r="B46" s="160"/>
      <c r="C46" s="190" t="s">
        <v>171</v>
      </c>
      <c r="D46" s="163"/>
      <c r="E46" s="164">
        <v>14.52</v>
      </c>
      <c r="F46" s="162"/>
      <c r="G46" s="162"/>
      <c r="H46" s="162"/>
      <c r="I46" s="162"/>
      <c r="J46" s="162"/>
      <c r="K46" s="162"/>
      <c r="L46" s="162"/>
      <c r="M46" s="162"/>
      <c r="N46" s="161"/>
      <c r="O46" s="161"/>
      <c r="P46" s="161"/>
      <c r="Q46" s="161"/>
      <c r="R46" s="162"/>
      <c r="S46" s="162"/>
      <c r="T46" s="162"/>
      <c r="U46" s="162"/>
      <c r="V46" s="162"/>
      <c r="W46" s="162"/>
      <c r="X46" s="162"/>
      <c r="Y46" s="162"/>
      <c r="Z46" s="152"/>
      <c r="AA46" s="152"/>
      <c r="AB46" s="152"/>
      <c r="AC46" s="152"/>
      <c r="AD46" s="152"/>
      <c r="AE46" s="152"/>
      <c r="AF46" s="152"/>
      <c r="AG46" s="152" t="s">
        <v>127</v>
      </c>
      <c r="AH46" s="152">
        <v>0</v>
      </c>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outlineLevel="3" x14ac:dyDescent="0.2">
      <c r="A47" s="159"/>
      <c r="B47" s="160"/>
      <c r="C47" s="190" t="s">
        <v>172</v>
      </c>
      <c r="D47" s="163"/>
      <c r="E47" s="164">
        <v>3.02</v>
      </c>
      <c r="F47" s="162"/>
      <c r="G47" s="162"/>
      <c r="H47" s="162"/>
      <c r="I47" s="162"/>
      <c r="J47" s="162"/>
      <c r="K47" s="162"/>
      <c r="L47" s="162"/>
      <c r="M47" s="162"/>
      <c r="N47" s="161"/>
      <c r="O47" s="161"/>
      <c r="P47" s="161"/>
      <c r="Q47" s="161"/>
      <c r="R47" s="162"/>
      <c r="S47" s="162"/>
      <c r="T47" s="162"/>
      <c r="U47" s="162"/>
      <c r="V47" s="162"/>
      <c r="W47" s="162"/>
      <c r="X47" s="162"/>
      <c r="Y47" s="162"/>
      <c r="Z47" s="152"/>
      <c r="AA47" s="152"/>
      <c r="AB47" s="152"/>
      <c r="AC47" s="152"/>
      <c r="AD47" s="152"/>
      <c r="AE47" s="152"/>
      <c r="AF47" s="152"/>
      <c r="AG47" s="152" t="s">
        <v>127</v>
      </c>
      <c r="AH47" s="152">
        <v>0</v>
      </c>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row>
    <row r="48" spans="1:60" outlineLevel="3" x14ac:dyDescent="0.2">
      <c r="A48" s="159"/>
      <c r="B48" s="160"/>
      <c r="C48" s="190" t="s">
        <v>173</v>
      </c>
      <c r="D48" s="163"/>
      <c r="E48" s="164">
        <v>16.38</v>
      </c>
      <c r="F48" s="162"/>
      <c r="G48" s="162"/>
      <c r="H48" s="162"/>
      <c r="I48" s="162"/>
      <c r="J48" s="162"/>
      <c r="K48" s="162"/>
      <c r="L48" s="162"/>
      <c r="M48" s="162"/>
      <c r="N48" s="161"/>
      <c r="O48" s="161"/>
      <c r="P48" s="161"/>
      <c r="Q48" s="161"/>
      <c r="R48" s="162"/>
      <c r="S48" s="162"/>
      <c r="T48" s="162"/>
      <c r="U48" s="162"/>
      <c r="V48" s="162"/>
      <c r="W48" s="162"/>
      <c r="X48" s="162"/>
      <c r="Y48" s="162"/>
      <c r="Z48" s="152"/>
      <c r="AA48" s="152"/>
      <c r="AB48" s="152"/>
      <c r="AC48" s="152"/>
      <c r="AD48" s="152"/>
      <c r="AE48" s="152"/>
      <c r="AF48" s="152"/>
      <c r="AG48" s="152" t="s">
        <v>127</v>
      </c>
      <c r="AH48" s="152">
        <v>0</v>
      </c>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row>
    <row r="49" spans="1:60" outlineLevel="3" x14ac:dyDescent="0.2">
      <c r="A49" s="159"/>
      <c r="B49" s="160"/>
      <c r="C49" s="190" t="s">
        <v>174</v>
      </c>
      <c r="D49" s="163"/>
      <c r="E49" s="164">
        <v>3.58</v>
      </c>
      <c r="F49" s="162"/>
      <c r="G49" s="162"/>
      <c r="H49" s="162"/>
      <c r="I49" s="162"/>
      <c r="J49" s="162"/>
      <c r="K49" s="162"/>
      <c r="L49" s="162"/>
      <c r="M49" s="162"/>
      <c r="N49" s="161"/>
      <c r="O49" s="161"/>
      <c r="P49" s="161"/>
      <c r="Q49" s="161"/>
      <c r="R49" s="162"/>
      <c r="S49" s="162"/>
      <c r="T49" s="162"/>
      <c r="U49" s="162"/>
      <c r="V49" s="162"/>
      <c r="W49" s="162"/>
      <c r="X49" s="162"/>
      <c r="Y49" s="162"/>
      <c r="Z49" s="152"/>
      <c r="AA49" s="152"/>
      <c r="AB49" s="152"/>
      <c r="AC49" s="152"/>
      <c r="AD49" s="152"/>
      <c r="AE49" s="152"/>
      <c r="AF49" s="152"/>
      <c r="AG49" s="152" t="s">
        <v>127</v>
      </c>
      <c r="AH49" s="152">
        <v>0</v>
      </c>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outlineLevel="3" x14ac:dyDescent="0.2">
      <c r="A50" s="159"/>
      <c r="B50" s="160"/>
      <c r="C50" s="190" t="s">
        <v>175</v>
      </c>
      <c r="D50" s="163"/>
      <c r="E50" s="164">
        <v>1.1599999999999999</v>
      </c>
      <c r="F50" s="162"/>
      <c r="G50" s="162"/>
      <c r="H50" s="162"/>
      <c r="I50" s="162"/>
      <c r="J50" s="162"/>
      <c r="K50" s="162"/>
      <c r="L50" s="162"/>
      <c r="M50" s="162"/>
      <c r="N50" s="161"/>
      <c r="O50" s="161"/>
      <c r="P50" s="161"/>
      <c r="Q50" s="161"/>
      <c r="R50" s="162"/>
      <c r="S50" s="162"/>
      <c r="T50" s="162"/>
      <c r="U50" s="162"/>
      <c r="V50" s="162"/>
      <c r="W50" s="162"/>
      <c r="X50" s="162"/>
      <c r="Y50" s="162"/>
      <c r="Z50" s="152"/>
      <c r="AA50" s="152"/>
      <c r="AB50" s="152"/>
      <c r="AC50" s="152"/>
      <c r="AD50" s="152"/>
      <c r="AE50" s="152"/>
      <c r="AF50" s="152"/>
      <c r="AG50" s="152" t="s">
        <v>127</v>
      </c>
      <c r="AH50" s="152">
        <v>0</v>
      </c>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row>
    <row r="51" spans="1:60" outlineLevel="3" x14ac:dyDescent="0.2">
      <c r="A51" s="159"/>
      <c r="B51" s="160"/>
      <c r="C51" s="190" t="s">
        <v>176</v>
      </c>
      <c r="D51" s="163"/>
      <c r="E51" s="164">
        <v>2.9</v>
      </c>
      <c r="F51" s="162"/>
      <c r="G51" s="162"/>
      <c r="H51" s="162"/>
      <c r="I51" s="162"/>
      <c r="J51" s="162"/>
      <c r="K51" s="162"/>
      <c r="L51" s="162"/>
      <c r="M51" s="162"/>
      <c r="N51" s="161"/>
      <c r="O51" s="161"/>
      <c r="P51" s="161"/>
      <c r="Q51" s="161"/>
      <c r="R51" s="162"/>
      <c r="S51" s="162"/>
      <c r="T51" s="162"/>
      <c r="U51" s="162"/>
      <c r="V51" s="162"/>
      <c r="W51" s="162"/>
      <c r="X51" s="162"/>
      <c r="Y51" s="162"/>
      <c r="Z51" s="152"/>
      <c r="AA51" s="152"/>
      <c r="AB51" s="152"/>
      <c r="AC51" s="152"/>
      <c r="AD51" s="152"/>
      <c r="AE51" s="152"/>
      <c r="AF51" s="152"/>
      <c r="AG51" s="152" t="s">
        <v>127</v>
      </c>
      <c r="AH51" s="152">
        <v>0</v>
      </c>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row>
    <row r="52" spans="1:60" outlineLevel="3" x14ac:dyDescent="0.2">
      <c r="A52" s="159"/>
      <c r="B52" s="160"/>
      <c r="C52" s="190" t="s">
        <v>177</v>
      </c>
      <c r="D52" s="163"/>
      <c r="E52" s="164">
        <v>1</v>
      </c>
      <c r="F52" s="162"/>
      <c r="G52" s="162"/>
      <c r="H52" s="162"/>
      <c r="I52" s="162"/>
      <c r="J52" s="162"/>
      <c r="K52" s="162"/>
      <c r="L52" s="162"/>
      <c r="M52" s="162"/>
      <c r="N52" s="161"/>
      <c r="O52" s="161"/>
      <c r="P52" s="161"/>
      <c r="Q52" s="161"/>
      <c r="R52" s="162"/>
      <c r="S52" s="162"/>
      <c r="T52" s="162"/>
      <c r="U52" s="162"/>
      <c r="V52" s="162"/>
      <c r="W52" s="162"/>
      <c r="X52" s="162"/>
      <c r="Y52" s="162"/>
      <c r="Z52" s="152"/>
      <c r="AA52" s="152"/>
      <c r="AB52" s="152"/>
      <c r="AC52" s="152"/>
      <c r="AD52" s="152"/>
      <c r="AE52" s="152"/>
      <c r="AF52" s="152"/>
      <c r="AG52" s="152" t="s">
        <v>127</v>
      </c>
      <c r="AH52" s="152">
        <v>0</v>
      </c>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row>
    <row r="53" spans="1:60" outlineLevel="3" x14ac:dyDescent="0.2">
      <c r="A53" s="159"/>
      <c r="B53" s="160"/>
      <c r="C53" s="190" t="s">
        <v>178</v>
      </c>
      <c r="D53" s="163"/>
      <c r="E53" s="164">
        <v>4.9400000000000004</v>
      </c>
      <c r="F53" s="162"/>
      <c r="G53" s="162"/>
      <c r="H53" s="162"/>
      <c r="I53" s="162"/>
      <c r="J53" s="162"/>
      <c r="K53" s="162"/>
      <c r="L53" s="162"/>
      <c r="M53" s="162"/>
      <c r="N53" s="161"/>
      <c r="O53" s="161"/>
      <c r="P53" s="161"/>
      <c r="Q53" s="161"/>
      <c r="R53" s="162"/>
      <c r="S53" s="162"/>
      <c r="T53" s="162"/>
      <c r="U53" s="162"/>
      <c r="V53" s="162"/>
      <c r="W53" s="162"/>
      <c r="X53" s="162"/>
      <c r="Y53" s="162"/>
      <c r="Z53" s="152"/>
      <c r="AA53" s="152"/>
      <c r="AB53" s="152"/>
      <c r="AC53" s="152"/>
      <c r="AD53" s="152"/>
      <c r="AE53" s="152"/>
      <c r="AF53" s="152"/>
      <c r="AG53" s="152" t="s">
        <v>127</v>
      </c>
      <c r="AH53" s="152">
        <v>0</v>
      </c>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row>
    <row r="54" spans="1:60" outlineLevel="3" x14ac:dyDescent="0.2">
      <c r="A54" s="159"/>
      <c r="B54" s="160"/>
      <c r="C54" s="190" t="s">
        <v>179</v>
      </c>
      <c r="D54" s="163"/>
      <c r="E54" s="164">
        <v>33.200000000000003</v>
      </c>
      <c r="F54" s="162"/>
      <c r="G54" s="162"/>
      <c r="H54" s="162"/>
      <c r="I54" s="162"/>
      <c r="J54" s="162"/>
      <c r="K54" s="162"/>
      <c r="L54" s="162"/>
      <c r="M54" s="162"/>
      <c r="N54" s="161"/>
      <c r="O54" s="161"/>
      <c r="P54" s="161"/>
      <c r="Q54" s="161"/>
      <c r="R54" s="162"/>
      <c r="S54" s="162"/>
      <c r="T54" s="162"/>
      <c r="U54" s="162"/>
      <c r="V54" s="162"/>
      <c r="W54" s="162"/>
      <c r="X54" s="162"/>
      <c r="Y54" s="162"/>
      <c r="Z54" s="152"/>
      <c r="AA54" s="152"/>
      <c r="AB54" s="152"/>
      <c r="AC54" s="152"/>
      <c r="AD54" s="152"/>
      <c r="AE54" s="152"/>
      <c r="AF54" s="152"/>
      <c r="AG54" s="152" t="s">
        <v>127</v>
      </c>
      <c r="AH54" s="152">
        <v>0</v>
      </c>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outlineLevel="3" x14ac:dyDescent="0.2">
      <c r="A55" s="159"/>
      <c r="B55" s="160"/>
      <c r="C55" s="190" t="s">
        <v>180</v>
      </c>
      <c r="D55" s="163"/>
      <c r="E55" s="164">
        <v>14.52</v>
      </c>
      <c r="F55" s="162"/>
      <c r="G55" s="162"/>
      <c r="H55" s="162"/>
      <c r="I55" s="162"/>
      <c r="J55" s="162"/>
      <c r="K55" s="162"/>
      <c r="L55" s="162"/>
      <c r="M55" s="162"/>
      <c r="N55" s="161"/>
      <c r="O55" s="161"/>
      <c r="P55" s="161"/>
      <c r="Q55" s="161"/>
      <c r="R55" s="162"/>
      <c r="S55" s="162"/>
      <c r="T55" s="162"/>
      <c r="U55" s="162"/>
      <c r="V55" s="162"/>
      <c r="W55" s="162"/>
      <c r="X55" s="162"/>
      <c r="Y55" s="162"/>
      <c r="Z55" s="152"/>
      <c r="AA55" s="152"/>
      <c r="AB55" s="152"/>
      <c r="AC55" s="152"/>
      <c r="AD55" s="152"/>
      <c r="AE55" s="152"/>
      <c r="AF55" s="152"/>
      <c r="AG55" s="152" t="s">
        <v>127</v>
      </c>
      <c r="AH55" s="152">
        <v>0</v>
      </c>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row>
    <row r="56" spans="1:60" outlineLevel="3" x14ac:dyDescent="0.2">
      <c r="A56" s="159"/>
      <c r="B56" s="160"/>
      <c r="C56" s="190" t="s">
        <v>181</v>
      </c>
      <c r="D56" s="163"/>
      <c r="E56" s="164">
        <v>14.52</v>
      </c>
      <c r="F56" s="162"/>
      <c r="G56" s="162"/>
      <c r="H56" s="162"/>
      <c r="I56" s="162"/>
      <c r="J56" s="162"/>
      <c r="K56" s="162"/>
      <c r="L56" s="162"/>
      <c r="M56" s="162"/>
      <c r="N56" s="161"/>
      <c r="O56" s="161"/>
      <c r="P56" s="161"/>
      <c r="Q56" s="161"/>
      <c r="R56" s="162"/>
      <c r="S56" s="162"/>
      <c r="T56" s="162"/>
      <c r="U56" s="162"/>
      <c r="V56" s="162"/>
      <c r="W56" s="162"/>
      <c r="X56" s="162"/>
      <c r="Y56" s="162"/>
      <c r="Z56" s="152"/>
      <c r="AA56" s="152"/>
      <c r="AB56" s="152"/>
      <c r="AC56" s="152"/>
      <c r="AD56" s="152"/>
      <c r="AE56" s="152"/>
      <c r="AF56" s="152"/>
      <c r="AG56" s="152" t="s">
        <v>127</v>
      </c>
      <c r="AH56" s="152">
        <v>0</v>
      </c>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1:60" outlineLevel="3" x14ac:dyDescent="0.2">
      <c r="A57" s="159"/>
      <c r="B57" s="160"/>
      <c r="C57" s="190" t="s">
        <v>182</v>
      </c>
      <c r="D57" s="163"/>
      <c r="E57" s="164">
        <v>14.52</v>
      </c>
      <c r="F57" s="162"/>
      <c r="G57" s="162"/>
      <c r="H57" s="162"/>
      <c r="I57" s="162"/>
      <c r="J57" s="162"/>
      <c r="K57" s="162"/>
      <c r="L57" s="162"/>
      <c r="M57" s="162"/>
      <c r="N57" s="161"/>
      <c r="O57" s="161"/>
      <c r="P57" s="161"/>
      <c r="Q57" s="161"/>
      <c r="R57" s="162"/>
      <c r="S57" s="162"/>
      <c r="T57" s="162"/>
      <c r="U57" s="162"/>
      <c r="V57" s="162"/>
      <c r="W57" s="162"/>
      <c r="X57" s="162"/>
      <c r="Y57" s="162"/>
      <c r="Z57" s="152"/>
      <c r="AA57" s="152"/>
      <c r="AB57" s="152"/>
      <c r="AC57" s="152"/>
      <c r="AD57" s="152"/>
      <c r="AE57" s="152"/>
      <c r="AF57" s="152"/>
      <c r="AG57" s="152" t="s">
        <v>127</v>
      </c>
      <c r="AH57" s="152">
        <v>0</v>
      </c>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row>
    <row r="58" spans="1:60" outlineLevel="3" x14ac:dyDescent="0.2">
      <c r="A58" s="159"/>
      <c r="B58" s="160"/>
      <c r="C58" s="190" t="s">
        <v>183</v>
      </c>
      <c r="D58" s="163"/>
      <c r="E58" s="164">
        <v>3.02</v>
      </c>
      <c r="F58" s="162"/>
      <c r="G58" s="162"/>
      <c r="H58" s="162"/>
      <c r="I58" s="162"/>
      <c r="J58" s="162"/>
      <c r="K58" s="162"/>
      <c r="L58" s="162"/>
      <c r="M58" s="162"/>
      <c r="N58" s="161"/>
      <c r="O58" s="161"/>
      <c r="P58" s="161"/>
      <c r="Q58" s="161"/>
      <c r="R58" s="162"/>
      <c r="S58" s="162"/>
      <c r="T58" s="162"/>
      <c r="U58" s="162"/>
      <c r="V58" s="162"/>
      <c r="W58" s="162"/>
      <c r="X58" s="162"/>
      <c r="Y58" s="162"/>
      <c r="Z58" s="152"/>
      <c r="AA58" s="152"/>
      <c r="AB58" s="152"/>
      <c r="AC58" s="152"/>
      <c r="AD58" s="152"/>
      <c r="AE58" s="152"/>
      <c r="AF58" s="152"/>
      <c r="AG58" s="152" t="s">
        <v>127</v>
      </c>
      <c r="AH58" s="152">
        <v>0</v>
      </c>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outlineLevel="3" x14ac:dyDescent="0.2">
      <c r="A59" s="159"/>
      <c r="B59" s="160"/>
      <c r="C59" s="190" t="s">
        <v>184</v>
      </c>
      <c r="D59" s="163"/>
      <c r="E59" s="164">
        <v>15.1</v>
      </c>
      <c r="F59" s="162"/>
      <c r="G59" s="162"/>
      <c r="H59" s="162"/>
      <c r="I59" s="162"/>
      <c r="J59" s="162"/>
      <c r="K59" s="162"/>
      <c r="L59" s="162"/>
      <c r="M59" s="162"/>
      <c r="N59" s="161"/>
      <c r="O59" s="161"/>
      <c r="P59" s="161"/>
      <c r="Q59" s="161"/>
      <c r="R59" s="162"/>
      <c r="S59" s="162"/>
      <c r="T59" s="162"/>
      <c r="U59" s="162"/>
      <c r="V59" s="162"/>
      <c r="W59" s="162"/>
      <c r="X59" s="162"/>
      <c r="Y59" s="162"/>
      <c r="Z59" s="152"/>
      <c r="AA59" s="152"/>
      <c r="AB59" s="152"/>
      <c r="AC59" s="152"/>
      <c r="AD59" s="152"/>
      <c r="AE59" s="152"/>
      <c r="AF59" s="152"/>
      <c r="AG59" s="152" t="s">
        <v>127</v>
      </c>
      <c r="AH59" s="152">
        <v>0</v>
      </c>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row>
    <row r="60" spans="1:60" outlineLevel="3" x14ac:dyDescent="0.2">
      <c r="A60" s="159"/>
      <c r="B60" s="160"/>
      <c r="C60" s="190" t="s">
        <v>185</v>
      </c>
      <c r="D60" s="163"/>
      <c r="E60" s="164">
        <v>3.56</v>
      </c>
      <c r="F60" s="162"/>
      <c r="G60" s="162"/>
      <c r="H60" s="162"/>
      <c r="I60" s="162"/>
      <c r="J60" s="162"/>
      <c r="K60" s="162"/>
      <c r="L60" s="162"/>
      <c r="M60" s="162"/>
      <c r="N60" s="161"/>
      <c r="O60" s="161"/>
      <c r="P60" s="161"/>
      <c r="Q60" s="161"/>
      <c r="R60" s="162"/>
      <c r="S60" s="162"/>
      <c r="T60" s="162"/>
      <c r="U60" s="162"/>
      <c r="V60" s="162"/>
      <c r="W60" s="162"/>
      <c r="X60" s="162"/>
      <c r="Y60" s="162"/>
      <c r="Z60" s="152"/>
      <c r="AA60" s="152"/>
      <c r="AB60" s="152"/>
      <c r="AC60" s="152"/>
      <c r="AD60" s="152"/>
      <c r="AE60" s="152"/>
      <c r="AF60" s="152"/>
      <c r="AG60" s="152" t="s">
        <v>127</v>
      </c>
      <c r="AH60" s="152">
        <v>0</v>
      </c>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row>
    <row r="61" spans="1:60" outlineLevel="3" x14ac:dyDescent="0.2">
      <c r="A61" s="159"/>
      <c r="B61" s="160"/>
      <c r="C61" s="190" t="s">
        <v>186</v>
      </c>
      <c r="D61" s="163"/>
      <c r="E61" s="164">
        <v>1.2</v>
      </c>
      <c r="F61" s="162"/>
      <c r="G61" s="162"/>
      <c r="H61" s="162"/>
      <c r="I61" s="162"/>
      <c r="J61" s="162"/>
      <c r="K61" s="162"/>
      <c r="L61" s="162"/>
      <c r="M61" s="162"/>
      <c r="N61" s="161"/>
      <c r="O61" s="161"/>
      <c r="P61" s="161"/>
      <c r="Q61" s="161"/>
      <c r="R61" s="162"/>
      <c r="S61" s="162"/>
      <c r="T61" s="162"/>
      <c r="U61" s="162"/>
      <c r="V61" s="162"/>
      <c r="W61" s="162"/>
      <c r="X61" s="162"/>
      <c r="Y61" s="162"/>
      <c r="Z61" s="152"/>
      <c r="AA61" s="152"/>
      <c r="AB61" s="152"/>
      <c r="AC61" s="152"/>
      <c r="AD61" s="152"/>
      <c r="AE61" s="152"/>
      <c r="AF61" s="152"/>
      <c r="AG61" s="152" t="s">
        <v>127</v>
      </c>
      <c r="AH61" s="152">
        <v>0</v>
      </c>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row>
    <row r="62" spans="1:60" outlineLevel="3" x14ac:dyDescent="0.2">
      <c r="A62" s="159"/>
      <c r="B62" s="160"/>
      <c r="C62" s="190" t="s">
        <v>187</v>
      </c>
      <c r="D62" s="163"/>
      <c r="E62" s="164">
        <v>4.0999999999999996</v>
      </c>
      <c r="F62" s="162"/>
      <c r="G62" s="162"/>
      <c r="H62" s="162"/>
      <c r="I62" s="162"/>
      <c r="J62" s="162"/>
      <c r="K62" s="162"/>
      <c r="L62" s="162"/>
      <c r="M62" s="162"/>
      <c r="N62" s="161"/>
      <c r="O62" s="161"/>
      <c r="P62" s="161"/>
      <c r="Q62" s="161"/>
      <c r="R62" s="162"/>
      <c r="S62" s="162"/>
      <c r="T62" s="162"/>
      <c r="U62" s="162"/>
      <c r="V62" s="162"/>
      <c r="W62" s="162"/>
      <c r="X62" s="162"/>
      <c r="Y62" s="162"/>
      <c r="Z62" s="152"/>
      <c r="AA62" s="152"/>
      <c r="AB62" s="152"/>
      <c r="AC62" s="152"/>
      <c r="AD62" s="152"/>
      <c r="AE62" s="152"/>
      <c r="AF62" s="152"/>
      <c r="AG62" s="152" t="s">
        <v>127</v>
      </c>
      <c r="AH62" s="152">
        <v>0</v>
      </c>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row>
    <row r="63" spans="1:60" outlineLevel="3" x14ac:dyDescent="0.2">
      <c r="A63" s="159"/>
      <c r="B63" s="160"/>
      <c r="C63" s="190" t="s">
        <v>188</v>
      </c>
      <c r="D63" s="163"/>
      <c r="E63" s="164">
        <v>14.52</v>
      </c>
      <c r="F63" s="162"/>
      <c r="G63" s="162"/>
      <c r="H63" s="162"/>
      <c r="I63" s="162"/>
      <c r="J63" s="162"/>
      <c r="K63" s="162"/>
      <c r="L63" s="162"/>
      <c r="M63" s="162"/>
      <c r="N63" s="161"/>
      <c r="O63" s="161"/>
      <c r="P63" s="161"/>
      <c r="Q63" s="161"/>
      <c r="R63" s="162"/>
      <c r="S63" s="162"/>
      <c r="T63" s="162"/>
      <c r="U63" s="162"/>
      <c r="V63" s="162"/>
      <c r="W63" s="162"/>
      <c r="X63" s="162"/>
      <c r="Y63" s="162"/>
      <c r="Z63" s="152"/>
      <c r="AA63" s="152"/>
      <c r="AB63" s="152"/>
      <c r="AC63" s="152"/>
      <c r="AD63" s="152"/>
      <c r="AE63" s="152"/>
      <c r="AF63" s="152"/>
      <c r="AG63" s="152" t="s">
        <v>127</v>
      </c>
      <c r="AH63" s="152">
        <v>0</v>
      </c>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c r="BG63" s="152"/>
      <c r="BH63" s="152"/>
    </row>
    <row r="64" spans="1:60" outlineLevel="3" x14ac:dyDescent="0.2">
      <c r="A64" s="159"/>
      <c r="B64" s="160"/>
      <c r="C64" s="190" t="s">
        <v>189</v>
      </c>
      <c r="D64" s="163"/>
      <c r="E64" s="164">
        <v>14.52</v>
      </c>
      <c r="F64" s="162"/>
      <c r="G64" s="162"/>
      <c r="H64" s="162"/>
      <c r="I64" s="162"/>
      <c r="J64" s="162"/>
      <c r="K64" s="162"/>
      <c r="L64" s="162"/>
      <c r="M64" s="162"/>
      <c r="N64" s="161"/>
      <c r="O64" s="161"/>
      <c r="P64" s="161"/>
      <c r="Q64" s="161"/>
      <c r="R64" s="162"/>
      <c r="S64" s="162"/>
      <c r="T64" s="162"/>
      <c r="U64" s="162"/>
      <c r="V64" s="162"/>
      <c r="W64" s="162"/>
      <c r="X64" s="162"/>
      <c r="Y64" s="162"/>
      <c r="Z64" s="152"/>
      <c r="AA64" s="152"/>
      <c r="AB64" s="152"/>
      <c r="AC64" s="152"/>
      <c r="AD64" s="152"/>
      <c r="AE64" s="152"/>
      <c r="AF64" s="152"/>
      <c r="AG64" s="152" t="s">
        <v>127</v>
      </c>
      <c r="AH64" s="152">
        <v>0</v>
      </c>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outlineLevel="3" x14ac:dyDescent="0.2">
      <c r="A65" s="159"/>
      <c r="B65" s="160"/>
      <c r="C65" s="190" t="s">
        <v>190</v>
      </c>
      <c r="D65" s="163"/>
      <c r="E65" s="164">
        <v>14.52</v>
      </c>
      <c r="F65" s="162"/>
      <c r="G65" s="162"/>
      <c r="H65" s="162"/>
      <c r="I65" s="162"/>
      <c r="J65" s="162"/>
      <c r="K65" s="162"/>
      <c r="L65" s="162"/>
      <c r="M65" s="162"/>
      <c r="N65" s="161"/>
      <c r="O65" s="161"/>
      <c r="P65" s="161"/>
      <c r="Q65" s="161"/>
      <c r="R65" s="162"/>
      <c r="S65" s="162"/>
      <c r="T65" s="162"/>
      <c r="U65" s="162"/>
      <c r="V65" s="162"/>
      <c r="W65" s="162"/>
      <c r="X65" s="162"/>
      <c r="Y65" s="162"/>
      <c r="Z65" s="152"/>
      <c r="AA65" s="152"/>
      <c r="AB65" s="152"/>
      <c r="AC65" s="152"/>
      <c r="AD65" s="152"/>
      <c r="AE65" s="152"/>
      <c r="AF65" s="152"/>
      <c r="AG65" s="152" t="s">
        <v>127</v>
      </c>
      <c r="AH65" s="152">
        <v>0</v>
      </c>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row>
    <row r="66" spans="1:60" outlineLevel="3" x14ac:dyDescent="0.2">
      <c r="A66" s="159"/>
      <c r="B66" s="160"/>
      <c r="C66" s="190" t="s">
        <v>191</v>
      </c>
      <c r="D66" s="163"/>
      <c r="E66" s="164">
        <v>3.02</v>
      </c>
      <c r="F66" s="162"/>
      <c r="G66" s="162"/>
      <c r="H66" s="162"/>
      <c r="I66" s="162"/>
      <c r="J66" s="162"/>
      <c r="K66" s="162"/>
      <c r="L66" s="162"/>
      <c r="M66" s="162"/>
      <c r="N66" s="161"/>
      <c r="O66" s="161"/>
      <c r="P66" s="161"/>
      <c r="Q66" s="161"/>
      <c r="R66" s="162"/>
      <c r="S66" s="162"/>
      <c r="T66" s="162"/>
      <c r="U66" s="162"/>
      <c r="V66" s="162"/>
      <c r="W66" s="162"/>
      <c r="X66" s="162"/>
      <c r="Y66" s="162"/>
      <c r="Z66" s="152"/>
      <c r="AA66" s="152"/>
      <c r="AB66" s="152"/>
      <c r="AC66" s="152"/>
      <c r="AD66" s="152"/>
      <c r="AE66" s="152"/>
      <c r="AF66" s="152"/>
      <c r="AG66" s="152" t="s">
        <v>127</v>
      </c>
      <c r="AH66" s="152">
        <v>0</v>
      </c>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row>
    <row r="67" spans="1:60" outlineLevel="3" x14ac:dyDescent="0.2">
      <c r="A67" s="159"/>
      <c r="B67" s="160"/>
      <c r="C67" s="190" t="s">
        <v>192</v>
      </c>
      <c r="D67" s="163"/>
      <c r="E67" s="164">
        <v>15.1</v>
      </c>
      <c r="F67" s="162"/>
      <c r="G67" s="162"/>
      <c r="H67" s="162"/>
      <c r="I67" s="162"/>
      <c r="J67" s="162"/>
      <c r="K67" s="162"/>
      <c r="L67" s="162"/>
      <c r="M67" s="162"/>
      <c r="N67" s="161"/>
      <c r="O67" s="161"/>
      <c r="P67" s="161"/>
      <c r="Q67" s="161"/>
      <c r="R67" s="162"/>
      <c r="S67" s="162"/>
      <c r="T67" s="162"/>
      <c r="U67" s="162"/>
      <c r="V67" s="162"/>
      <c r="W67" s="162"/>
      <c r="X67" s="162"/>
      <c r="Y67" s="162"/>
      <c r="Z67" s="152"/>
      <c r="AA67" s="152"/>
      <c r="AB67" s="152"/>
      <c r="AC67" s="152"/>
      <c r="AD67" s="152"/>
      <c r="AE67" s="152"/>
      <c r="AF67" s="152"/>
      <c r="AG67" s="152" t="s">
        <v>127</v>
      </c>
      <c r="AH67" s="152">
        <v>0</v>
      </c>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c r="BG67" s="152"/>
      <c r="BH67" s="152"/>
    </row>
    <row r="68" spans="1:60" outlineLevel="3" x14ac:dyDescent="0.2">
      <c r="A68" s="159"/>
      <c r="B68" s="160"/>
      <c r="C68" s="190" t="s">
        <v>193</v>
      </c>
      <c r="D68" s="163"/>
      <c r="E68" s="164">
        <v>3.56</v>
      </c>
      <c r="F68" s="162"/>
      <c r="G68" s="162"/>
      <c r="H68" s="162"/>
      <c r="I68" s="162"/>
      <c r="J68" s="162"/>
      <c r="K68" s="162"/>
      <c r="L68" s="162"/>
      <c r="M68" s="162"/>
      <c r="N68" s="161"/>
      <c r="O68" s="161"/>
      <c r="P68" s="161"/>
      <c r="Q68" s="161"/>
      <c r="R68" s="162"/>
      <c r="S68" s="162"/>
      <c r="T68" s="162"/>
      <c r="U68" s="162"/>
      <c r="V68" s="162"/>
      <c r="W68" s="162"/>
      <c r="X68" s="162"/>
      <c r="Y68" s="162"/>
      <c r="Z68" s="152"/>
      <c r="AA68" s="152"/>
      <c r="AB68" s="152"/>
      <c r="AC68" s="152"/>
      <c r="AD68" s="152"/>
      <c r="AE68" s="152"/>
      <c r="AF68" s="152"/>
      <c r="AG68" s="152" t="s">
        <v>127</v>
      </c>
      <c r="AH68" s="152">
        <v>0</v>
      </c>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c r="BG68" s="152"/>
      <c r="BH68" s="152"/>
    </row>
    <row r="69" spans="1:60" outlineLevel="3" x14ac:dyDescent="0.2">
      <c r="A69" s="159"/>
      <c r="B69" s="160"/>
      <c r="C69" s="190" t="s">
        <v>194</v>
      </c>
      <c r="D69" s="163"/>
      <c r="E69" s="164">
        <v>1.2</v>
      </c>
      <c r="F69" s="162"/>
      <c r="G69" s="162"/>
      <c r="H69" s="162"/>
      <c r="I69" s="162"/>
      <c r="J69" s="162"/>
      <c r="K69" s="162"/>
      <c r="L69" s="162"/>
      <c r="M69" s="162"/>
      <c r="N69" s="161"/>
      <c r="O69" s="161"/>
      <c r="P69" s="161"/>
      <c r="Q69" s="161"/>
      <c r="R69" s="162"/>
      <c r="S69" s="162"/>
      <c r="T69" s="162"/>
      <c r="U69" s="162"/>
      <c r="V69" s="162"/>
      <c r="W69" s="162"/>
      <c r="X69" s="162"/>
      <c r="Y69" s="162"/>
      <c r="Z69" s="152"/>
      <c r="AA69" s="152"/>
      <c r="AB69" s="152"/>
      <c r="AC69" s="152"/>
      <c r="AD69" s="152"/>
      <c r="AE69" s="152"/>
      <c r="AF69" s="152"/>
      <c r="AG69" s="152" t="s">
        <v>127</v>
      </c>
      <c r="AH69" s="152">
        <v>0</v>
      </c>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c r="BG69" s="152"/>
      <c r="BH69" s="152"/>
    </row>
    <row r="70" spans="1:60" outlineLevel="3" x14ac:dyDescent="0.2">
      <c r="A70" s="159"/>
      <c r="B70" s="160"/>
      <c r="C70" s="190" t="s">
        <v>195</v>
      </c>
      <c r="D70" s="163"/>
      <c r="E70" s="164">
        <v>4.0999999999999996</v>
      </c>
      <c r="F70" s="162"/>
      <c r="G70" s="162"/>
      <c r="H70" s="162"/>
      <c r="I70" s="162"/>
      <c r="J70" s="162"/>
      <c r="K70" s="162"/>
      <c r="L70" s="162"/>
      <c r="M70" s="162"/>
      <c r="N70" s="161"/>
      <c r="O70" s="161"/>
      <c r="P70" s="161"/>
      <c r="Q70" s="161"/>
      <c r="R70" s="162"/>
      <c r="S70" s="162"/>
      <c r="T70" s="162"/>
      <c r="U70" s="162"/>
      <c r="V70" s="162"/>
      <c r="W70" s="162"/>
      <c r="X70" s="162"/>
      <c r="Y70" s="162"/>
      <c r="Z70" s="152"/>
      <c r="AA70" s="152"/>
      <c r="AB70" s="152"/>
      <c r="AC70" s="152"/>
      <c r="AD70" s="152"/>
      <c r="AE70" s="152"/>
      <c r="AF70" s="152"/>
      <c r="AG70" s="152" t="s">
        <v>127</v>
      </c>
      <c r="AH70" s="152">
        <v>0</v>
      </c>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row>
    <row r="71" spans="1:60" ht="22.5" outlineLevel="1" x14ac:dyDescent="0.2">
      <c r="A71" s="173">
        <v>5</v>
      </c>
      <c r="B71" s="174" t="s">
        <v>196</v>
      </c>
      <c r="C71" s="189" t="s">
        <v>197</v>
      </c>
      <c r="D71" s="175" t="s">
        <v>135</v>
      </c>
      <c r="E71" s="176">
        <v>250.82</v>
      </c>
      <c r="F71" s="177"/>
      <c r="G71" s="178">
        <f>ROUND(E71*F71,2)</f>
        <v>0</v>
      </c>
      <c r="H71" s="177"/>
      <c r="I71" s="178">
        <f>ROUND(E71*H71,2)</f>
        <v>0</v>
      </c>
      <c r="J71" s="177"/>
      <c r="K71" s="178">
        <f>ROUND(E71*J71,2)</f>
        <v>0</v>
      </c>
      <c r="L71" s="178">
        <v>21</v>
      </c>
      <c r="M71" s="178">
        <f>G71*(1+L71/100)</f>
        <v>0</v>
      </c>
      <c r="N71" s="176">
        <v>5.3600000000000002E-3</v>
      </c>
      <c r="O71" s="176">
        <f>ROUND(E71*N71,2)</f>
        <v>1.34</v>
      </c>
      <c r="P71" s="176">
        <v>0</v>
      </c>
      <c r="Q71" s="176">
        <f>ROUND(E71*P71,2)</f>
        <v>0</v>
      </c>
      <c r="R71" s="178" t="s">
        <v>118</v>
      </c>
      <c r="S71" s="178" t="s">
        <v>119</v>
      </c>
      <c r="T71" s="179" t="s">
        <v>137</v>
      </c>
      <c r="U71" s="162">
        <v>0.48399999999999999</v>
      </c>
      <c r="V71" s="162">
        <f>ROUND(E71*U71,2)</f>
        <v>121.4</v>
      </c>
      <c r="W71" s="162"/>
      <c r="X71" s="162" t="s">
        <v>121</v>
      </c>
      <c r="Y71" s="162" t="s">
        <v>122</v>
      </c>
      <c r="Z71" s="152"/>
      <c r="AA71" s="152"/>
      <c r="AB71" s="152"/>
      <c r="AC71" s="152"/>
      <c r="AD71" s="152"/>
      <c r="AE71" s="152"/>
      <c r="AF71" s="152"/>
      <c r="AG71" s="152" t="s">
        <v>123</v>
      </c>
      <c r="AH71" s="152"/>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c r="BG71" s="152"/>
      <c r="BH71" s="152"/>
    </row>
    <row r="72" spans="1:60" outlineLevel="2" x14ac:dyDescent="0.2">
      <c r="A72" s="159"/>
      <c r="B72" s="160"/>
      <c r="C72" s="295" t="s">
        <v>198</v>
      </c>
      <c r="D72" s="296"/>
      <c r="E72" s="296"/>
      <c r="F72" s="296"/>
      <c r="G72" s="296"/>
      <c r="H72" s="162"/>
      <c r="I72" s="162"/>
      <c r="J72" s="162"/>
      <c r="K72" s="162"/>
      <c r="L72" s="162"/>
      <c r="M72" s="162"/>
      <c r="N72" s="161"/>
      <c r="O72" s="161"/>
      <c r="P72" s="161"/>
      <c r="Q72" s="161"/>
      <c r="R72" s="162"/>
      <c r="S72" s="162"/>
      <c r="T72" s="162"/>
      <c r="U72" s="162"/>
      <c r="V72" s="162"/>
      <c r="W72" s="162"/>
      <c r="X72" s="162"/>
      <c r="Y72" s="162"/>
      <c r="Z72" s="152"/>
      <c r="AA72" s="152"/>
      <c r="AB72" s="152"/>
      <c r="AC72" s="152"/>
      <c r="AD72" s="152"/>
      <c r="AE72" s="152"/>
      <c r="AF72" s="152"/>
      <c r="AG72" s="152" t="s">
        <v>168</v>
      </c>
      <c r="AH72" s="152"/>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outlineLevel="1" x14ac:dyDescent="0.2">
      <c r="A73" s="173">
        <v>6</v>
      </c>
      <c r="B73" s="174" t="s">
        <v>199</v>
      </c>
      <c r="C73" s="189" t="s">
        <v>200</v>
      </c>
      <c r="D73" s="175" t="s">
        <v>135</v>
      </c>
      <c r="E73" s="176">
        <v>261.25</v>
      </c>
      <c r="F73" s="177"/>
      <c r="G73" s="178">
        <f>ROUND(E73*F73,2)</f>
        <v>0</v>
      </c>
      <c r="H73" s="177"/>
      <c r="I73" s="178">
        <f>ROUND(E73*H73,2)</f>
        <v>0</v>
      </c>
      <c r="J73" s="177"/>
      <c r="K73" s="178">
        <f>ROUND(E73*J73,2)</f>
        <v>0</v>
      </c>
      <c r="L73" s="178">
        <v>21</v>
      </c>
      <c r="M73" s="178">
        <f>G73*(1+L73/100)</f>
        <v>0</v>
      </c>
      <c r="N73" s="176">
        <v>0.10712000000000001</v>
      </c>
      <c r="O73" s="176">
        <f>ROUND(E73*N73,2)</f>
        <v>27.99</v>
      </c>
      <c r="P73" s="176">
        <v>0</v>
      </c>
      <c r="Q73" s="176">
        <f>ROUND(E73*P73,2)</f>
        <v>0</v>
      </c>
      <c r="R73" s="178" t="s">
        <v>136</v>
      </c>
      <c r="S73" s="178" t="s">
        <v>119</v>
      </c>
      <c r="T73" s="179" t="s">
        <v>137</v>
      </c>
      <c r="U73" s="162">
        <v>0.69998000000000005</v>
      </c>
      <c r="V73" s="162">
        <f>ROUND(E73*U73,2)</f>
        <v>182.87</v>
      </c>
      <c r="W73" s="162"/>
      <c r="X73" s="162" t="s">
        <v>121</v>
      </c>
      <c r="Y73" s="162" t="s">
        <v>122</v>
      </c>
      <c r="Z73" s="152"/>
      <c r="AA73" s="152"/>
      <c r="AB73" s="152"/>
      <c r="AC73" s="152"/>
      <c r="AD73" s="152"/>
      <c r="AE73" s="152"/>
      <c r="AF73" s="152"/>
      <c r="AG73" s="152" t="s">
        <v>123</v>
      </c>
      <c r="AH73" s="152"/>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c r="BG73" s="152"/>
      <c r="BH73" s="152"/>
    </row>
    <row r="74" spans="1:60" outlineLevel="2" x14ac:dyDescent="0.2">
      <c r="A74" s="159"/>
      <c r="B74" s="160"/>
      <c r="C74" s="295" t="s">
        <v>201</v>
      </c>
      <c r="D74" s="296"/>
      <c r="E74" s="296"/>
      <c r="F74" s="296"/>
      <c r="G74" s="296"/>
      <c r="H74" s="162"/>
      <c r="I74" s="162"/>
      <c r="J74" s="162"/>
      <c r="K74" s="162"/>
      <c r="L74" s="162"/>
      <c r="M74" s="162"/>
      <c r="N74" s="161"/>
      <c r="O74" s="161"/>
      <c r="P74" s="161"/>
      <c r="Q74" s="161"/>
      <c r="R74" s="162"/>
      <c r="S74" s="162"/>
      <c r="T74" s="162"/>
      <c r="U74" s="162"/>
      <c r="V74" s="162"/>
      <c r="W74" s="162"/>
      <c r="X74" s="162"/>
      <c r="Y74" s="162"/>
      <c r="Z74" s="152"/>
      <c r="AA74" s="152"/>
      <c r="AB74" s="152"/>
      <c r="AC74" s="152"/>
      <c r="AD74" s="152"/>
      <c r="AE74" s="152"/>
      <c r="AF74" s="152"/>
      <c r="AG74" s="152" t="s">
        <v>168</v>
      </c>
      <c r="AH74" s="152"/>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c r="BG74" s="152"/>
      <c r="BH74" s="152"/>
    </row>
    <row r="75" spans="1:60" outlineLevel="2" x14ac:dyDescent="0.2">
      <c r="A75" s="159"/>
      <c r="B75" s="160"/>
      <c r="C75" s="190" t="s">
        <v>202</v>
      </c>
      <c r="D75" s="163"/>
      <c r="E75" s="164">
        <v>15.12</v>
      </c>
      <c r="F75" s="162"/>
      <c r="G75" s="162"/>
      <c r="H75" s="162"/>
      <c r="I75" s="162"/>
      <c r="J75" s="162"/>
      <c r="K75" s="162"/>
      <c r="L75" s="162"/>
      <c r="M75" s="162"/>
      <c r="N75" s="161"/>
      <c r="O75" s="161"/>
      <c r="P75" s="161"/>
      <c r="Q75" s="161"/>
      <c r="R75" s="162"/>
      <c r="S75" s="162"/>
      <c r="T75" s="162"/>
      <c r="U75" s="162"/>
      <c r="V75" s="162"/>
      <c r="W75" s="162"/>
      <c r="X75" s="162"/>
      <c r="Y75" s="162"/>
      <c r="Z75" s="152"/>
      <c r="AA75" s="152"/>
      <c r="AB75" s="152"/>
      <c r="AC75" s="152"/>
      <c r="AD75" s="152"/>
      <c r="AE75" s="152"/>
      <c r="AF75" s="152"/>
      <c r="AG75" s="152" t="s">
        <v>127</v>
      </c>
      <c r="AH75" s="152">
        <v>0</v>
      </c>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row>
    <row r="76" spans="1:60" outlineLevel="3" x14ac:dyDescent="0.2">
      <c r="A76" s="159"/>
      <c r="B76" s="160"/>
      <c r="C76" s="190" t="s">
        <v>203</v>
      </c>
      <c r="D76" s="163"/>
      <c r="E76" s="164">
        <v>15.12</v>
      </c>
      <c r="F76" s="162"/>
      <c r="G76" s="162"/>
      <c r="H76" s="162"/>
      <c r="I76" s="162"/>
      <c r="J76" s="162"/>
      <c r="K76" s="162"/>
      <c r="L76" s="162"/>
      <c r="M76" s="162"/>
      <c r="N76" s="161"/>
      <c r="O76" s="161"/>
      <c r="P76" s="161"/>
      <c r="Q76" s="161"/>
      <c r="R76" s="162"/>
      <c r="S76" s="162"/>
      <c r="T76" s="162"/>
      <c r="U76" s="162"/>
      <c r="V76" s="162"/>
      <c r="W76" s="162"/>
      <c r="X76" s="162"/>
      <c r="Y76" s="162"/>
      <c r="Z76" s="152"/>
      <c r="AA76" s="152"/>
      <c r="AB76" s="152"/>
      <c r="AC76" s="152"/>
      <c r="AD76" s="152"/>
      <c r="AE76" s="152"/>
      <c r="AF76" s="152"/>
      <c r="AG76" s="152" t="s">
        <v>127</v>
      </c>
      <c r="AH76" s="152">
        <v>0</v>
      </c>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row>
    <row r="77" spans="1:60" outlineLevel="3" x14ac:dyDescent="0.2">
      <c r="A77" s="159"/>
      <c r="B77" s="160"/>
      <c r="C77" s="190" t="s">
        <v>204</v>
      </c>
      <c r="D77" s="163"/>
      <c r="E77" s="164">
        <v>15.12</v>
      </c>
      <c r="F77" s="162"/>
      <c r="G77" s="162"/>
      <c r="H77" s="162"/>
      <c r="I77" s="162"/>
      <c r="J77" s="162"/>
      <c r="K77" s="162"/>
      <c r="L77" s="162"/>
      <c r="M77" s="162"/>
      <c r="N77" s="161"/>
      <c r="O77" s="161"/>
      <c r="P77" s="161"/>
      <c r="Q77" s="161"/>
      <c r="R77" s="162"/>
      <c r="S77" s="162"/>
      <c r="T77" s="162"/>
      <c r="U77" s="162"/>
      <c r="V77" s="162"/>
      <c r="W77" s="162"/>
      <c r="X77" s="162"/>
      <c r="Y77" s="162"/>
      <c r="Z77" s="152"/>
      <c r="AA77" s="152"/>
      <c r="AB77" s="152"/>
      <c r="AC77" s="152"/>
      <c r="AD77" s="152"/>
      <c r="AE77" s="152"/>
      <c r="AF77" s="152"/>
      <c r="AG77" s="152" t="s">
        <v>127</v>
      </c>
      <c r="AH77" s="152">
        <v>0</v>
      </c>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row>
    <row r="78" spans="1:60" outlineLevel="3" x14ac:dyDescent="0.2">
      <c r="A78" s="159"/>
      <c r="B78" s="160"/>
      <c r="C78" s="190" t="s">
        <v>205</v>
      </c>
      <c r="D78" s="163"/>
      <c r="E78" s="164">
        <v>3.14</v>
      </c>
      <c r="F78" s="162"/>
      <c r="G78" s="162"/>
      <c r="H78" s="162"/>
      <c r="I78" s="162"/>
      <c r="J78" s="162"/>
      <c r="K78" s="162"/>
      <c r="L78" s="162"/>
      <c r="M78" s="162"/>
      <c r="N78" s="161"/>
      <c r="O78" s="161"/>
      <c r="P78" s="161"/>
      <c r="Q78" s="161"/>
      <c r="R78" s="162"/>
      <c r="S78" s="162"/>
      <c r="T78" s="162"/>
      <c r="U78" s="162"/>
      <c r="V78" s="162"/>
      <c r="W78" s="162"/>
      <c r="X78" s="162"/>
      <c r="Y78" s="162"/>
      <c r="Z78" s="152"/>
      <c r="AA78" s="152"/>
      <c r="AB78" s="152"/>
      <c r="AC78" s="152"/>
      <c r="AD78" s="152"/>
      <c r="AE78" s="152"/>
      <c r="AF78" s="152"/>
      <c r="AG78" s="152" t="s">
        <v>127</v>
      </c>
      <c r="AH78" s="152">
        <v>0</v>
      </c>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row>
    <row r="79" spans="1:60" outlineLevel="3" x14ac:dyDescent="0.2">
      <c r="A79" s="159"/>
      <c r="B79" s="160"/>
      <c r="C79" s="190" t="s">
        <v>206</v>
      </c>
      <c r="D79" s="163"/>
      <c r="E79" s="164">
        <v>17.059999999999999</v>
      </c>
      <c r="F79" s="162"/>
      <c r="G79" s="162"/>
      <c r="H79" s="162"/>
      <c r="I79" s="162"/>
      <c r="J79" s="162"/>
      <c r="K79" s="162"/>
      <c r="L79" s="162"/>
      <c r="M79" s="162"/>
      <c r="N79" s="161"/>
      <c r="O79" s="161"/>
      <c r="P79" s="161"/>
      <c r="Q79" s="161"/>
      <c r="R79" s="162"/>
      <c r="S79" s="162"/>
      <c r="T79" s="162"/>
      <c r="U79" s="162"/>
      <c r="V79" s="162"/>
      <c r="W79" s="162"/>
      <c r="X79" s="162"/>
      <c r="Y79" s="162"/>
      <c r="Z79" s="152"/>
      <c r="AA79" s="152"/>
      <c r="AB79" s="152"/>
      <c r="AC79" s="152"/>
      <c r="AD79" s="152"/>
      <c r="AE79" s="152"/>
      <c r="AF79" s="152"/>
      <c r="AG79" s="152" t="s">
        <v>127</v>
      </c>
      <c r="AH79" s="152">
        <v>0</v>
      </c>
      <c r="AI79" s="152"/>
      <c r="AJ79" s="152"/>
      <c r="AK79" s="152"/>
      <c r="AL79" s="152"/>
      <c r="AM79" s="152"/>
      <c r="AN79" s="152"/>
      <c r="AO79" s="152"/>
      <c r="AP79" s="152"/>
      <c r="AQ79" s="152"/>
      <c r="AR79" s="152"/>
      <c r="AS79" s="152"/>
      <c r="AT79" s="152"/>
      <c r="AU79" s="152"/>
      <c r="AV79" s="152"/>
      <c r="AW79" s="152"/>
      <c r="AX79" s="152"/>
      <c r="AY79" s="152"/>
      <c r="AZ79" s="152"/>
      <c r="BA79" s="152"/>
      <c r="BB79" s="152"/>
      <c r="BC79" s="152"/>
      <c r="BD79" s="152"/>
      <c r="BE79" s="152"/>
      <c r="BF79" s="152"/>
      <c r="BG79" s="152"/>
      <c r="BH79" s="152"/>
    </row>
    <row r="80" spans="1:60" outlineLevel="3" x14ac:dyDescent="0.2">
      <c r="A80" s="159"/>
      <c r="B80" s="160"/>
      <c r="C80" s="190" t="s">
        <v>207</v>
      </c>
      <c r="D80" s="163"/>
      <c r="E80" s="164">
        <v>3.71</v>
      </c>
      <c r="F80" s="162"/>
      <c r="G80" s="162"/>
      <c r="H80" s="162"/>
      <c r="I80" s="162"/>
      <c r="J80" s="162"/>
      <c r="K80" s="162"/>
      <c r="L80" s="162"/>
      <c r="M80" s="162"/>
      <c r="N80" s="161"/>
      <c r="O80" s="161"/>
      <c r="P80" s="161"/>
      <c r="Q80" s="161"/>
      <c r="R80" s="162"/>
      <c r="S80" s="162"/>
      <c r="T80" s="162"/>
      <c r="U80" s="162"/>
      <c r="V80" s="162"/>
      <c r="W80" s="162"/>
      <c r="X80" s="162"/>
      <c r="Y80" s="162"/>
      <c r="Z80" s="152"/>
      <c r="AA80" s="152"/>
      <c r="AB80" s="152"/>
      <c r="AC80" s="152"/>
      <c r="AD80" s="152"/>
      <c r="AE80" s="152"/>
      <c r="AF80" s="152"/>
      <c r="AG80" s="152" t="s">
        <v>127</v>
      </c>
      <c r="AH80" s="152">
        <v>0</v>
      </c>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row>
    <row r="81" spans="1:60" outlineLevel="3" x14ac:dyDescent="0.2">
      <c r="A81" s="159"/>
      <c r="B81" s="160"/>
      <c r="C81" s="190" t="s">
        <v>208</v>
      </c>
      <c r="D81" s="163"/>
      <c r="E81" s="164">
        <v>1.19</v>
      </c>
      <c r="F81" s="162"/>
      <c r="G81" s="162"/>
      <c r="H81" s="162"/>
      <c r="I81" s="162"/>
      <c r="J81" s="162"/>
      <c r="K81" s="162"/>
      <c r="L81" s="162"/>
      <c r="M81" s="162"/>
      <c r="N81" s="161"/>
      <c r="O81" s="161"/>
      <c r="P81" s="161"/>
      <c r="Q81" s="161"/>
      <c r="R81" s="162"/>
      <c r="S81" s="162"/>
      <c r="T81" s="162"/>
      <c r="U81" s="162"/>
      <c r="V81" s="162"/>
      <c r="W81" s="162"/>
      <c r="X81" s="162"/>
      <c r="Y81" s="162"/>
      <c r="Z81" s="152"/>
      <c r="AA81" s="152"/>
      <c r="AB81" s="152"/>
      <c r="AC81" s="152"/>
      <c r="AD81" s="152"/>
      <c r="AE81" s="152"/>
      <c r="AF81" s="152"/>
      <c r="AG81" s="152" t="s">
        <v>127</v>
      </c>
      <c r="AH81" s="152">
        <v>0</v>
      </c>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c r="BG81" s="152"/>
      <c r="BH81" s="152"/>
    </row>
    <row r="82" spans="1:60" outlineLevel="3" x14ac:dyDescent="0.2">
      <c r="A82" s="159"/>
      <c r="B82" s="160"/>
      <c r="C82" s="190" t="s">
        <v>209</v>
      </c>
      <c r="D82" s="163"/>
      <c r="E82" s="164">
        <v>2.97</v>
      </c>
      <c r="F82" s="162"/>
      <c r="G82" s="162"/>
      <c r="H82" s="162"/>
      <c r="I82" s="162"/>
      <c r="J82" s="162"/>
      <c r="K82" s="162"/>
      <c r="L82" s="162"/>
      <c r="M82" s="162"/>
      <c r="N82" s="161"/>
      <c r="O82" s="161"/>
      <c r="P82" s="161"/>
      <c r="Q82" s="161"/>
      <c r="R82" s="162"/>
      <c r="S82" s="162"/>
      <c r="T82" s="162"/>
      <c r="U82" s="162"/>
      <c r="V82" s="162"/>
      <c r="W82" s="162"/>
      <c r="X82" s="162"/>
      <c r="Y82" s="162"/>
      <c r="Z82" s="152"/>
      <c r="AA82" s="152"/>
      <c r="AB82" s="152"/>
      <c r="AC82" s="152"/>
      <c r="AD82" s="152"/>
      <c r="AE82" s="152"/>
      <c r="AF82" s="152"/>
      <c r="AG82" s="152" t="s">
        <v>127</v>
      </c>
      <c r="AH82" s="152">
        <v>0</v>
      </c>
      <c r="AI82" s="152"/>
      <c r="AJ82" s="152"/>
      <c r="AK82" s="152"/>
      <c r="AL82" s="152"/>
      <c r="AM82" s="152"/>
      <c r="AN82" s="152"/>
      <c r="AO82" s="152"/>
      <c r="AP82" s="152"/>
      <c r="AQ82" s="152"/>
      <c r="AR82" s="152"/>
      <c r="AS82" s="152"/>
      <c r="AT82" s="152"/>
      <c r="AU82" s="152"/>
      <c r="AV82" s="152"/>
      <c r="AW82" s="152"/>
      <c r="AX82" s="152"/>
      <c r="AY82" s="152"/>
      <c r="AZ82" s="152"/>
      <c r="BA82" s="152"/>
      <c r="BB82" s="152"/>
      <c r="BC82" s="152"/>
      <c r="BD82" s="152"/>
      <c r="BE82" s="152"/>
      <c r="BF82" s="152"/>
      <c r="BG82" s="152"/>
      <c r="BH82" s="152"/>
    </row>
    <row r="83" spans="1:60" outlineLevel="3" x14ac:dyDescent="0.2">
      <c r="A83" s="159"/>
      <c r="B83" s="160"/>
      <c r="C83" s="190" t="s">
        <v>210</v>
      </c>
      <c r="D83" s="163"/>
      <c r="E83" s="164">
        <v>1.06</v>
      </c>
      <c r="F83" s="162"/>
      <c r="G83" s="162"/>
      <c r="H83" s="162"/>
      <c r="I83" s="162"/>
      <c r="J83" s="162"/>
      <c r="K83" s="162"/>
      <c r="L83" s="162"/>
      <c r="M83" s="162"/>
      <c r="N83" s="161"/>
      <c r="O83" s="161"/>
      <c r="P83" s="161"/>
      <c r="Q83" s="161"/>
      <c r="R83" s="162"/>
      <c r="S83" s="162"/>
      <c r="T83" s="162"/>
      <c r="U83" s="162"/>
      <c r="V83" s="162"/>
      <c r="W83" s="162"/>
      <c r="X83" s="162"/>
      <c r="Y83" s="162"/>
      <c r="Z83" s="152"/>
      <c r="AA83" s="152"/>
      <c r="AB83" s="152"/>
      <c r="AC83" s="152"/>
      <c r="AD83" s="152"/>
      <c r="AE83" s="152"/>
      <c r="AF83" s="152"/>
      <c r="AG83" s="152" t="s">
        <v>127</v>
      </c>
      <c r="AH83" s="152">
        <v>0</v>
      </c>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row>
    <row r="84" spans="1:60" outlineLevel="3" x14ac:dyDescent="0.2">
      <c r="A84" s="159"/>
      <c r="B84" s="160"/>
      <c r="C84" s="190" t="s">
        <v>211</v>
      </c>
      <c r="D84" s="163"/>
      <c r="E84" s="164">
        <v>5.15</v>
      </c>
      <c r="F84" s="162"/>
      <c r="G84" s="162"/>
      <c r="H84" s="162"/>
      <c r="I84" s="162"/>
      <c r="J84" s="162"/>
      <c r="K84" s="162"/>
      <c r="L84" s="162"/>
      <c r="M84" s="162"/>
      <c r="N84" s="161"/>
      <c r="O84" s="161"/>
      <c r="P84" s="161"/>
      <c r="Q84" s="161"/>
      <c r="R84" s="162"/>
      <c r="S84" s="162"/>
      <c r="T84" s="162"/>
      <c r="U84" s="162"/>
      <c r="V84" s="162"/>
      <c r="W84" s="162"/>
      <c r="X84" s="162"/>
      <c r="Y84" s="162"/>
      <c r="Z84" s="152"/>
      <c r="AA84" s="152"/>
      <c r="AB84" s="152"/>
      <c r="AC84" s="152"/>
      <c r="AD84" s="152"/>
      <c r="AE84" s="152"/>
      <c r="AF84" s="152"/>
      <c r="AG84" s="152" t="s">
        <v>127</v>
      </c>
      <c r="AH84" s="152">
        <v>0</v>
      </c>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row>
    <row r="85" spans="1:60" outlineLevel="3" x14ac:dyDescent="0.2">
      <c r="A85" s="159"/>
      <c r="B85" s="160"/>
      <c r="C85" s="190" t="s">
        <v>212</v>
      </c>
      <c r="D85" s="163"/>
      <c r="E85" s="164">
        <v>34.67</v>
      </c>
      <c r="F85" s="162"/>
      <c r="G85" s="162"/>
      <c r="H85" s="162"/>
      <c r="I85" s="162"/>
      <c r="J85" s="162"/>
      <c r="K85" s="162"/>
      <c r="L85" s="162"/>
      <c r="M85" s="162"/>
      <c r="N85" s="161"/>
      <c r="O85" s="161"/>
      <c r="P85" s="161"/>
      <c r="Q85" s="161"/>
      <c r="R85" s="162"/>
      <c r="S85" s="162"/>
      <c r="T85" s="162"/>
      <c r="U85" s="162"/>
      <c r="V85" s="162"/>
      <c r="W85" s="162"/>
      <c r="X85" s="162"/>
      <c r="Y85" s="162"/>
      <c r="Z85" s="152"/>
      <c r="AA85" s="152"/>
      <c r="AB85" s="152"/>
      <c r="AC85" s="152"/>
      <c r="AD85" s="152"/>
      <c r="AE85" s="152"/>
      <c r="AF85" s="152"/>
      <c r="AG85" s="152" t="s">
        <v>127</v>
      </c>
      <c r="AH85" s="152">
        <v>0</v>
      </c>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row>
    <row r="86" spans="1:60" outlineLevel="3" x14ac:dyDescent="0.2">
      <c r="A86" s="159"/>
      <c r="B86" s="160"/>
      <c r="C86" s="190" t="s">
        <v>213</v>
      </c>
      <c r="D86" s="163"/>
      <c r="E86" s="164">
        <v>15.12</v>
      </c>
      <c r="F86" s="162"/>
      <c r="G86" s="162"/>
      <c r="H86" s="162"/>
      <c r="I86" s="162"/>
      <c r="J86" s="162"/>
      <c r="K86" s="162"/>
      <c r="L86" s="162"/>
      <c r="M86" s="162"/>
      <c r="N86" s="161"/>
      <c r="O86" s="161"/>
      <c r="P86" s="161"/>
      <c r="Q86" s="161"/>
      <c r="R86" s="162"/>
      <c r="S86" s="162"/>
      <c r="T86" s="162"/>
      <c r="U86" s="162"/>
      <c r="V86" s="162"/>
      <c r="W86" s="162"/>
      <c r="X86" s="162"/>
      <c r="Y86" s="162"/>
      <c r="Z86" s="152"/>
      <c r="AA86" s="152"/>
      <c r="AB86" s="152"/>
      <c r="AC86" s="152"/>
      <c r="AD86" s="152"/>
      <c r="AE86" s="152"/>
      <c r="AF86" s="152"/>
      <c r="AG86" s="152" t="s">
        <v>127</v>
      </c>
      <c r="AH86" s="152">
        <v>0</v>
      </c>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row>
    <row r="87" spans="1:60" outlineLevel="3" x14ac:dyDescent="0.2">
      <c r="A87" s="159"/>
      <c r="B87" s="160"/>
      <c r="C87" s="190" t="s">
        <v>214</v>
      </c>
      <c r="D87" s="163"/>
      <c r="E87" s="164">
        <v>15.12</v>
      </c>
      <c r="F87" s="162"/>
      <c r="G87" s="162"/>
      <c r="H87" s="162"/>
      <c r="I87" s="162"/>
      <c r="J87" s="162"/>
      <c r="K87" s="162"/>
      <c r="L87" s="162"/>
      <c r="M87" s="162"/>
      <c r="N87" s="161"/>
      <c r="O87" s="161"/>
      <c r="P87" s="161"/>
      <c r="Q87" s="161"/>
      <c r="R87" s="162"/>
      <c r="S87" s="162"/>
      <c r="T87" s="162"/>
      <c r="U87" s="162"/>
      <c r="V87" s="162"/>
      <c r="W87" s="162"/>
      <c r="X87" s="162"/>
      <c r="Y87" s="162"/>
      <c r="Z87" s="152"/>
      <c r="AA87" s="152"/>
      <c r="AB87" s="152"/>
      <c r="AC87" s="152"/>
      <c r="AD87" s="152"/>
      <c r="AE87" s="152"/>
      <c r="AF87" s="152"/>
      <c r="AG87" s="152" t="s">
        <v>127</v>
      </c>
      <c r="AH87" s="152">
        <v>0</v>
      </c>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c r="BG87" s="152"/>
      <c r="BH87" s="152"/>
    </row>
    <row r="88" spans="1:60" outlineLevel="3" x14ac:dyDescent="0.2">
      <c r="A88" s="159"/>
      <c r="B88" s="160"/>
      <c r="C88" s="190" t="s">
        <v>215</v>
      </c>
      <c r="D88" s="163"/>
      <c r="E88" s="164">
        <v>15.12</v>
      </c>
      <c r="F88" s="162"/>
      <c r="G88" s="162"/>
      <c r="H88" s="162"/>
      <c r="I88" s="162"/>
      <c r="J88" s="162"/>
      <c r="K88" s="162"/>
      <c r="L88" s="162"/>
      <c r="M88" s="162"/>
      <c r="N88" s="161"/>
      <c r="O88" s="161"/>
      <c r="P88" s="161"/>
      <c r="Q88" s="161"/>
      <c r="R88" s="162"/>
      <c r="S88" s="162"/>
      <c r="T88" s="162"/>
      <c r="U88" s="162"/>
      <c r="V88" s="162"/>
      <c r="W88" s="162"/>
      <c r="X88" s="162"/>
      <c r="Y88" s="162"/>
      <c r="Z88" s="152"/>
      <c r="AA88" s="152"/>
      <c r="AB88" s="152"/>
      <c r="AC88" s="152"/>
      <c r="AD88" s="152"/>
      <c r="AE88" s="152"/>
      <c r="AF88" s="152"/>
      <c r="AG88" s="152" t="s">
        <v>127</v>
      </c>
      <c r="AH88" s="152">
        <v>0</v>
      </c>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c r="BG88" s="152"/>
      <c r="BH88" s="152"/>
    </row>
    <row r="89" spans="1:60" outlineLevel="3" x14ac:dyDescent="0.2">
      <c r="A89" s="159"/>
      <c r="B89" s="160"/>
      <c r="C89" s="190" t="s">
        <v>216</v>
      </c>
      <c r="D89" s="163"/>
      <c r="E89" s="164">
        <v>3.14</v>
      </c>
      <c r="F89" s="162"/>
      <c r="G89" s="162"/>
      <c r="H89" s="162"/>
      <c r="I89" s="162"/>
      <c r="J89" s="162"/>
      <c r="K89" s="162"/>
      <c r="L89" s="162"/>
      <c r="M89" s="162"/>
      <c r="N89" s="161"/>
      <c r="O89" s="161"/>
      <c r="P89" s="161"/>
      <c r="Q89" s="161"/>
      <c r="R89" s="162"/>
      <c r="S89" s="162"/>
      <c r="T89" s="162"/>
      <c r="U89" s="162"/>
      <c r="V89" s="162"/>
      <c r="W89" s="162"/>
      <c r="X89" s="162"/>
      <c r="Y89" s="162"/>
      <c r="Z89" s="152"/>
      <c r="AA89" s="152"/>
      <c r="AB89" s="152"/>
      <c r="AC89" s="152"/>
      <c r="AD89" s="152"/>
      <c r="AE89" s="152"/>
      <c r="AF89" s="152"/>
      <c r="AG89" s="152" t="s">
        <v>127</v>
      </c>
      <c r="AH89" s="152">
        <v>0</v>
      </c>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c r="BG89" s="152"/>
      <c r="BH89" s="152"/>
    </row>
    <row r="90" spans="1:60" outlineLevel="3" x14ac:dyDescent="0.2">
      <c r="A90" s="159"/>
      <c r="B90" s="160"/>
      <c r="C90" s="190" t="s">
        <v>217</v>
      </c>
      <c r="D90" s="163"/>
      <c r="E90" s="164">
        <v>15.75</v>
      </c>
      <c r="F90" s="162"/>
      <c r="G90" s="162"/>
      <c r="H90" s="162"/>
      <c r="I90" s="162"/>
      <c r="J90" s="162"/>
      <c r="K90" s="162"/>
      <c r="L90" s="162"/>
      <c r="M90" s="162"/>
      <c r="N90" s="161"/>
      <c r="O90" s="161"/>
      <c r="P90" s="161"/>
      <c r="Q90" s="161"/>
      <c r="R90" s="162"/>
      <c r="S90" s="162"/>
      <c r="T90" s="162"/>
      <c r="U90" s="162"/>
      <c r="V90" s="162"/>
      <c r="W90" s="162"/>
      <c r="X90" s="162"/>
      <c r="Y90" s="162"/>
      <c r="Z90" s="152"/>
      <c r="AA90" s="152"/>
      <c r="AB90" s="152"/>
      <c r="AC90" s="152"/>
      <c r="AD90" s="152"/>
      <c r="AE90" s="152"/>
      <c r="AF90" s="152"/>
      <c r="AG90" s="152" t="s">
        <v>127</v>
      </c>
      <c r="AH90" s="152">
        <v>0</v>
      </c>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c r="BG90" s="152"/>
      <c r="BH90" s="152"/>
    </row>
    <row r="91" spans="1:60" outlineLevel="3" x14ac:dyDescent="0.2">
      <c r="A91" s="159"/>
      <c r="B91" s="160"/>
      <c r="C91" s="190" t="s">
        <v>218</v>
      </c>
      <c r="D91" s="163"/>
      <c r="E91" s="164">
        <v>3.71</v>
      </c>
      <c r="F91" s="162"/>
      <c r="G91" s="162"/>
      <c r="H91" s="162"/>
      <c r="I91" s="162"/>
      <c r="J91" s="162"/>
      <c r="K91" s="162"/>
      <c r="L91" s="162"/>
      <c r="M91" s="162"/>
      <c r="N91" s="161"/>
      <c r="O91" s="161"/>
      <c r="P91" s="161"/>
      <c r="Q91" s="161"/>
      <c r="R91" s="162"/>
      <c r="S91" s="162"/>
      <c r="T91" s="162"/>
      <c r="U91" s="162"/>
      <c r="V91" s="162"/>
      <c r="W91" s="162"/>
      <c r="X91" s="162"/>
      <c r="Y91" s="162"/>
      <c r="Z91" s="152"/>
      <c r="AA91" s="152"/>
      <c r="AB91" s="152"/>
      <c r="AC91" s="152"/>
      <c r="AD91" s="152"/>
      <c r="AE91" s="152"/>
      <c r="AF91" s="152"/>
      <c r="AG91" s="152" t="s">
        <v>127</v>
      </c>
      <c r="AH91" s="152">
        <v>0</v>
      </c>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c r="BG91" s="152"/>
      <c r="BH91" s="152"/>
    </row>
    <row r="92" spans="1:60" outlineLevel="3" x14ac:dyDescent="0.2">
      <c r="A92" s="159"/>
      <c r="B92" s="160"/>
      <c r="C92" s="190" t="s">
        <v>219</v>
      </c>
      <c r="D92" s="163"/>
      <c r="E92" s="164">
        <v>1.25</v>
      </c>
      <c r="F92" s="162"/>
      <c r="G92" s="162"/>
      <c r="H92" s="162"/>
      <c r="I92" s="162"/>
      <c r="J92" s="162"/>
      <c r="K92" s="162"/>
      <c r="L92" s="162"/>
      <c r="M92" s="162"/>
      <c r="N92" s="161"/>
      <c r="O92" s="161"/>
      <c r="P92" s="161"/>
      <c r="Q92" s="161"/>
      <c r="R92" s="162"/>
      <c r="S92" s="162"/>
      <c r="T92" s="162"/>
      <c r="U92" s="162"/>
      <c r="V92" s="162"/>
      <c r="W92" s="162"/>
      <c r="X92" s="162"/>
      <c r="Y92" s="162"/>
      <c r="Z92" s="152"/>
      <c r="AA92" s="152"/>
      <c r="AB92" s="152"/>
      <c r="AC92" s="152"/>
      <c r="AD92" s="152"/>
      <c r="AE92" s="152"/>
      <c r="AF92" s="152"/>
      <c r="AG92" s="152" t="s">
        <v>127</v>
      </c>
      <c r="AH92" s="152">
        <v>0</v>
      </c>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row>
    <row r="93" spans="1:60" outlineLevel="3" x14ac:dyDescent="0.2">
      <c r="A93" s="159"/>
      <c r="B93" s="160"/>
      <c r="C93" s="190" t="s">
        <v>220</v>
      </c>
      <c r="D93" s="163"/>
      <c r="E93" s="164">
        <v>4.26</v>
      </c>
      <c r="F93" s="162"/>
      <c r="G93" s="162"/>
      <c r="H93" s="162"/>
      <c r="I93" s="162"/>
      <c r="J93" s="162"/>
      <c r="K93" s="162"/>
      <c r="L93" s="162"/>
      <c r="M93" s="162"/>
      <c r="N93" s="161"/>
      <c r="O93" s="161"/>
      <c r="P93" s="161"/>
      <c r="Q93" s="161"/>
      <c r="R93" s="162"/>
      <c r="S93" s="162"/>
      <c r="T93" s="162"/>
      <c r="U93" s="162"/>
      <c r="V93" s="162"/>
      <c r="W93" s="162"/>
      <c r="X93" s="162"/>
      <c r="Y93" s="162"/>
      <c r="Z93" s="152"/>
      <c r="AA93" s="152"/>
      <c r="AB93" s="152"/>
      <c r="AC93" s="152"/>
      <c r="AD93" s="152"/>
      <c r="AE93" s="152"/>
      <c r="AF93" s="152"/>
      <c r="AG93" s="152" t="s">
        <v>127</v>
      </c>
      <c r="AH93" s="152">
        <v>0</v>
      </c>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row>
    <row r="94" spans="1:60" outlineLevel="3" x14ac:dyDescent="0.2">
      <c r="A94" s="159"/>
      <c r="B94" s="160"/>
      <c r="C94" s="190" t="s">
        <v>221</v>
      </c>
      <c r="D94" s="163"/>
      <c r="E94" s="164">
        <v>15.12</v>
      </c>
      <c r="F94" s="162"/>
      <c r="G94" s="162"/>
      <c r="H94" s="162"/>
      <c r="I94" s="162"/>
      <c r="J94" s="162"/>
      <c r="K94" s="162"/>
      <c r="L94" s="162"/>
      <c r="M94" s="162"/>
      <c r="N94" s="161"/>
      <c r="O94" s="161"/>
      <c r="P94" s="161"/>
      <c r="Q94" s="161"/>
      <c r="R94" s="162"/>
      <c r="S94" s="162"/>
      <c r="T94" s="162"/>
      <c r="U94" s="162"/>
      <c r="V94" s="162"/>
      <c r="W94" s="162"/>
      <c r="X94" s="162"/>
      <c r="Y94" s="162"/>
      <c r="Z94" s="152"/>
      <c r="AA94" s="152"/>
      <c r="AB94" s="152"/>
      <c r="AC94" s="152"/>
      <c r="AD94" s="152"/>
      <c r="AE94" s="152"/>
      <c r="AF94" s="152"/>
      <c r="AG94" s="152" t="s">
        <v>127</v>
      </c>
      <c r="AH94" s="152">
        <v>0</v>
      </c>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c r="BG94" s="152"/>
      <c r="BH94" s="152"/>
    </row>
    <row r="95" spans="1:60" outlineLevel="3" x14ac:dyDescent="0.2">
      <c r="A95" s="159"/>
      <c r="B95" s="160"/>
      <c r="C95" s="190" t="s">
        <v>222</v>
      </c>
      <c r="D95" s="163"/>
      <c r="E95" s="164">
        <v>15.12</v>
      </c>
      <c r="F95" s="162"/>
      <c r="G95" s="162"/>
      <c r="H95" s="162"/>
      <c r="I95" s="162"/>
      <c r="J95" s="162"/>
      <c r="K95" s="162"/>
      <c r="L95" s="162"/>
      <c r="M95" s="162"/>
      <c r="N95" s="161"/>
      <c r="O95" s="161"/>
      <c r="P95" s="161"/>
      <c r="Q95" s="161"/>
      <c r="R95" s="162"/>
      <c r="S95" s="162"/>
      <c r="T95" s="162"/>
      <c r="U95" s="162"/>
      <c r="V95" s="162"/>
      <c r="W95" s="162"/>
      <c r="X95" s="162"/>
      <c r="Y95" s="162"/>
      <c r="Z95" s="152"/>
      <c r="AA95" s="152"/>
      <c r="AB95" s="152"/>
      <c r="AC95" s="152"/>
      <c r="AD95" s="152"/>
      <c r="AE95" s="152"/>
      <c r="AF95" s="152"/>
      <c r="AG95" s="152" t="s">
        <v>127</v>
      </c>
      <c r="AH95" s="152">
        <v>0</v>
      </c>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c r="BG95" s="152"/>
      <c r="BH95" s="152"/>
    </row>
    <row r="96" spans="1:60" outlineLevel="3" x14ac:dyDescent="0.2">
      <c r="A96" s="159"/>
      <c r="B96" s="160"/>
      <c r="C96" s="190" t="s">
        <v>223</v>
      </c>
      <c r="D96" s="163"/>
      <c r="E96" s="164">
        <v>15.12</v>
      </c>
      <c r="F96" s="162"/>
      <c r="G96" s="162"/>
      <c r="H96" s="162"/>
      <c r="I96" s="162"/>
      <c r="J96" s="162"/>
      <c r="K96" s="162"/>
      <c r="L96" s="162"/>
      <c r="M96" s="162"/>
      <c r="N96" s="161"/>
      <c r="O96" s="161"/>
      <c r="P96" s="161"/>
      <c r="Q96" s="161"/>
      <c r="R96" s="162"/>
      <c r="S96" s="162"/>
      <c r="T96" s="162"/>
      <c r="U96" s="162"/>
      <c r="V96" s="162"/>
      <c r="W96" s="162"/>
      <c r="X96" s="162"/>
      <c r="Y96" s="162"/>
      <c r="Z96" s="152"/>
      <c r="AA96" s="152"/>
      <c r="AB96" s="152"/>
      <c r="AC96" s="152"/>
      <c r="AD96" s="152"/>
      <c r="AE96" s="152"/>
      <c r="AF96" s="152"/>
      <c r="AG96" s="152" t="s">
        <v>127</v>
      </c>
      <c r="AH96" s="152">
        <v>0</v>
      </c>
      <c r="AI96" s="152"/>
      <c r="AJ96" s="152"/>
      <c r="AK96" s="152"/>
      <c r="AL96" s="152"/>
      <c r="AM96" s="152"/>
      <c r="AN96" s="152"/>
      <c r="AO96" s="152"/>
      <c r="AP96" s="152"/>
      <c r="AQ96" s="152"/>
      <c r="AR96" s="152"/>
      <c r="AS96" s="152"/>
      <c r="AT96" s="152"/>
      <c r="AU96" s="152"/>
      <c r="AV96" s="152"/>
      <c r="AW96" s="152"/>
      <c r="AX96" s="152"/>
      <c r="AY96" s="152"/>
      <c r="AZ96" s="152"/>
      <c r="BA96" s="152"/>
      <c r="BB96" s="152"/>
      <c r="BC96" s="152"/>
      <c r="BD96" s="152"/>
      <c r="BE96" s="152"/>
      <c r="BF96" s="152"/>
      <c r="BG96" s="152"/>
      <c r="BH96" s="152"/>
    </row>
    <row r="97" spans="1:60" outlineLevel="3" x14ac:dyDescent="0.2">
      <c r="A97" s="159"/>
      <c r="B97" s="160"/>
      <c r="C97" s="190" t="s">
        <v>224</v>
      </c>
      <c r="D97" s="163"/>
      <c r="E97" s="164">
        <v>3.14</v>
      </c>
      <c r="F97" s="162"/>
      <c r="G97" s="162"/>
      <c r="H97" s="162"/>
      <c r="I97" s="162"/>
      <c r="J97" s="162"/>
      <c r="K97" s="162"/>
      <c r="L97" s="162"/>
      <c r="M97" s="162"/>
      <c r="N97" s="161"/>
      <c r="O97" s="161"/>
      <c r="P97" s="161"/>
      <c r="Q97" s="161"/>
      <c r="R97" s="162"/>
      <c r="S97" s="162"/>
      <c r="T97" s="162"/>
      <c r="U97" s="162"/>
      <c r="V97" s="162"/>
      <c r="W97" s="162"/>
      <c r="X97" s="162"/>
      <c r="Y97" s="162"/>
      <c r="Z97" s="152"/>
      <c r="AA97" s="152"/>
      <c r="AB97" s="152"/>
      <c r="AC97" s="152"/>
      <c r="AD97" s="152"/>
      <c r="AE97" s="152"/>
      <c r="AF97" s="152"/>
      <c r="AG97" s="152" t="s">
        <v>127</v>
      </c>
      <c r="AH97" s="152">
        <v>0</v>
      </c>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row>
    <row r="98" spans="1:60" outlineLevel="3" x14ac:dyDescent="0.2">
      <c r="A98" s="159"/>
      <c r="B98" s="160"/>
      <c r="C98" s="190" t="s">
        <v>225</v>
      </c>
      <c r="D98" s="163"/>
      <c r="E98" s="164">
        <v>15.75</v>
      </c>
      <c r="F98" s="162"/>
      <c r="G98" s="162"/>
      <c r="H98" s="162"/>
      <c r="I98" s="162"/>
      <c r="J98" s="162"/>
      <c r="K98" s="162"/>
      <c r="L98" s="162"/>
      <c r="M98" s="162"/>
      <c r="N98" s="161"/>
      <c r="O98" s="161"/>
      <c r="P98" s="161"/>
      <c r="Q98" s="161"/>
      <c r="R98" s="162"/>
      <c r="S98" s="162"/>
      <c r="T98" s="162"/>
      <c r="U98" s="162"/>
      <c r="V98" s="162"/>
      <c r="W98" s="162"/>
      <c r="X98" s="162"/>
      <c r="Y98" s="162"/>
      <c r="Z98" s="152"/>
      <c r="AA98" s="152"/>
      <c r="AB98" s="152"/>
      <c r="AC98" s="152"/>
      <c r="AD98" s="152"/>
      <c r="AE98" s="152"/>
      <c r="AF98" s="152"/>
      <c r="AG98" s="152" t="s">
        <v>127</v>
      </c>
      <c r="AH98" s="152">
        <v>0</v>
      </c>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row>
    <row r="99" spans="1:60" outlineLevel="3" x14ac:dyDescent="0.2">
      <c r="A99" s="159"/>
      <c r="B99" s="160"/>
      <c r="C99" s="190" t="s">
        <v>226</v>
      </c>
      <c r="D99" s="163"/>
      <c r="E99" s="164">
        <v>3.71</v>
      </c>
      <c r="F99" s="162"/>
      <c r="G99" s="162"/>
      <c r="H99" s="162"/>
      <c r="I99" s="162"/>
      <c r="J99" s="162"/>
      <c r="K99" s="162"/>
      <c r="L99" s="162"/>
      <c r="M99" s="162"/>
      <c r="N99" s="161"/>
      <c r="O99" s="161"/>
      <c r="P99" s="161"/>
      <c r="Q99" s="161"/>
      <c r="R99" s="162"/>
      <c r="S99" s="162"/>
      <c r="T99" s="162"/>
      <c r="U99" s="162"/>
      <c r="V99" s="162"/>
      <c r="W99" s="162"/>
      <c r="X99" s="162"/>
      <c r="Y99" s="162"/>
      <c r="Z99" s="152"/>
      <c r="AA99" s="152"/>
      <c r="AB99" s="152"/>
      <c r="AC99" s="152"/>
      <c r="AD99" s="152"/>
      <c r="AE99" s="152"/>
      <c r="AF99" s="152"/>
      <c r="AG99" s="152" t="s">
        <v>127</v>
      </c>
      <c r="AH99" s="152">
        <v>0</v>
      </c>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row>
    <row r="100" spans="1:60" outlineLevel="3" x14ac:dyDescent="0.2">
      <c r="A100" s="159"/>
      <c r="B100" s="160"/>
      <c r="C100" s="190" t="s">
        <v>227</v>
      </c>
      <c r="D100" s="163"/>
      <c r="E100" s="164">
        <v>1.25</v>
      </c>
      <c r="F100" s="162"/>
      <c r="G100" s="162"/>
      <c r="H100" s="162"/>
      <c r="I100" s="162"/>
      <c r="J100" s="162"/>
      <c r="K100" s="162"/>
      <c r="L100" s="162"/>
      <c r="M100" s="162"/>
      <c r="N100" s="161"/>
      <c r="O100" s="161"/>
      <c r="P100" s="161"/>
      <c r="Q100" s="161"/>
      <c r="R100" s="162"/>
      <c r="S100" s="162"/>
      <c r="T100" s="162"/>
      <c r="U100" s="162"/>
      <c r="V100" s="162"/>
      <c r="W100" s="162"/>
      <c r="X100" s="162"/>
      <c r="Y100" s="162"/>
      <c r="Z100" s="152"/>
      <c r="AA100" s="152"/>
      <c r="AB100" s="152"/>
      <c r="AC100" s="152"/>
      <c r="AD100" s="152"/>
      <c r="AE100" s="152"/>
      <c r="AF100" s="152"/>
      <c r="AG100" s="152" t="s">
        <v>127</v>
      </c>
      <c r="AH100" s="152">
        <v>0</v>
      </c>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row>
    <row r="101" spans="1:60" outlineLevel="3" x14ac:dyDescent="0.2">
      <c r="A101" s="159"/>
      <c r="B101" s="160"/>
      <c r="C101" s="190" t="s">
        <v>228</v>
      </c>
      <c r="D101" s="163"/>
      <c r="E101" s="164">
        <v>4.26</v>
      </c>
      <c r="F101" s="162"/>
      <c r="G101" s="162"/>
      <c r="H101" s="162"/>
      <c r="I101" s="162"/>
      <c r="J101" s="162"/>
      <c r="K101" s="162"/>
      <c r="L101" s="162"/>
      <c r="M101" s="162"/>
      <c r="N101" s="161"/>
      <c r="O101" s="161"/>
      <c r="P101" s="161"/>
      <c r="Q101" s="161"/>
      <c r="R101" s="162"/>
      <c r="S101" s="162"/>
      <c r="T101" s="162"/>
      <c r="U101" s="162"/>
      <c r="V101" s="162"/>
      <c r="W101" s="162"/>
      <c r="X101" s="162"/>
      <c r="Y101" s="162"/>
      <c r="Z101" s="152"/>
      <c r="AA101" s="152"/>
      <c r="AB101" s="152"/>
      <c r="AC101" s="152"/>
      <c r="AD101" s="152"/>
      <c r="AE101" s="152"/>
      <c r="AF101" s="152"/>
      <c r="AG101" s="152" t="s">
        <v>127</v>
      </c>
      <c r="AH101" s="152">
        <v>0</v>
      </c>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row>
    <row r="102" spans="1:60" outlineLevel="1" x14ac:dyDescent="0.2">
      <c r="A102" s="173">
        <v>7</v>
      </c>
      <c r="B102" s="174" t="s">
        <v>229</v>
      </c>
      <c r="C102" s="189" t="s">
        <v>230</v>
      </c>
      <c r="D102" s="175" t="s">
        <v>135</v>
      </c>
      <c r="E102" s="176">
        <v>522.5</v>
      </c>
      <c r="F102" s="177"/>
      <c r="G102" s="178">
        <f>ROUND(E102*F102,2)</f>
        <v>0</v>
      </c>
      <c r="H102" s="177"/>
      <c r="I102" s="178">
        <f>ROUND(E102*H102,2)</f>
        <v>0</v>
      </c>
      <c r="J102" s="177"/>
      <c r="K102" s="178">
        <f>ROUND(E102*J102,2)</f>
        <v>0</v>
      </c>
      <c r="L102" s="178">
        <v>21</v>
      </c>
      <c r="M102" s="178">
        <f>G102*(1+L102/100)</f>
        <v>0</v>
      </c>
      <c r="N102" s="176">
        <v>6.3499999999999997E-3</v>
      </c>
      <c r="O102" s="176">
        <f>ROUND(E102*N102,2)</f>
        <v>3.32</v>
      </c>
      <c r="P102" s="176">
        <v>0</v>
      </c>
      <c r="Q102" s="176">
        <f>ROUND(E102*P102,2)</f>
        <v>0</v>
      </c>
      <c r="R102" s="178" t="s">
        <v>118</v>
      </c>
      <c r="S102" s="178" t="s">
        <v>119</v>
      </c>
      <c r="T102" s="179" t="s">
        <v>137</v>
      </c>
      <c r="U102" s="162">
        <v>0.31900000000000001</v>
      </c>
      <c r="V102" s="162">
        <f>ROUND(E102*U102,2)</f>
        <v>166.68</v>
      </c>
      <c r="W102" s="162"/>
      <c r="X102" s="162" t="s">
        <v>121</v>
      </c>
      <c r="Y102" s="162" t="s">
        <v>122</v>
      </c>
      <c r="Z102" s="152"/>
      <c r="AA102" s="152"/>
      <c r="AB102" s="152"/>
      <c r="AC102" s="152"/>
      <c r="AD102" s="152"/>
      <c r="AE102" s="152"/>
      <c r="AF102" s="152"/>
      <c r="AG102" s="152" t="s">
        <v>123</v>
      </c>
      <c r="AH102" s="152"/>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row>
    <row r="103" spans="1:60" ht="22.5" outlineLevel="2" x14ac:dyDescent="0.2">
      <c r="A103" s="159"/>
      <c r="B103" s="160"/>
      <c r="C103" s="295" t="s">
        <v>231</v>
      </c>
      <c r="D103" s="296"/>
      <c r="E103" s="296"/>
      <c r="F103" s="296"/>
      <c r="G103" s="296"/>
      <c r="H103" s="162"/>
      <c r="I103" s="162"/>
      <c r="J103" s="162"/>
      <c r="K103" s="162"/>
      <c r="L103" s="162"/>
      <c r="M103" s="162"/>
      <c r="N103" s="161"/>
      <c r="O103" s="161"/>
      <c r="P103" s="161"/>
      <c r="Q103" s="161"/>
      <c r="R103" s="162"/>
      <c r="S103" s="162"/>
      <c r="T103" s="162"/>
      <c r="U103" s="162"/>
      <c r="V103" s="162"/>
      <c r="W103" s="162"/>
      <c r="X103" s="162"/>
      <c r="Y103" s="162"/>
      <c r="Z103" s="152"/>
      <c r="AA103" s="152"/>
      <c r="AB103" s="152"/>
      <c r="AC103" s="152"/>
      <c r="AD103" s="152"/>
      <c r="AE103" s="152"/>
      <c r="AF103" s="152"/>
      <c r="AG103" s="152" t="s">
        <v>168</v>
      </c>
      <c r="AH103" s="152"/>
      <c r="AI103" s="152"/>
      <c r="AJ103" s="152"/>
      <c r="AK103" s="152"/>
      <c r="AL103" s="152"/>
      <c r="AM103" s="152"/>
      <c r="AN103" s="152"/>
      <c r="AO103" s="152"/>
      <c r="AP103" s="152"/>
      <c r="AQ103" s="152"/>
      <c r="AR103" s="152"/>
      <c r="AS103" s="152"/>
      <c r="AT103" s="152"/>
      <c r="AU103" s="152"/>
      <c r="AV103" s="152"/>
      <c r="AW103" s="152"/>
      <c r="AX103" s="152"/>
      <c r="AY103" s="152"/>
      <c r="AZ103" s="152"/>
      <c r="BA103" s="187" t="str">
        <f>C103</f>
        <v>na rovném povrchu vnitřních stěn, pilířů, svislých panelových konstrukcí, s nejnutnějším obroušením podkladu (pemzou apod.) a oprášením,</v>
      </c>
      <c r="BB103" s="152"/>
      <c r="BC103" s="152"/>
      <c r="BD103" s="152"/>
      <c r="BE103" s="152"/>
      <c r="BF103" s="152"/>
      <c r="BG103" s="152"/>
      <c r="BH103" s="152"/>
    </row>
    <row r="104" spans="1:60" outlineLevel="2" x14ac:dyDescent="0.2">
      <c r="A104" s="159"/>
      <c r="B104" s="160"/>
      <c r="C104" s="190" t="s">
        <v>232</v>
      </c>
      <c r="D104" s="163"/>
      <c r="E104" s="164">
        <v>30.24</v>
      </c>
      <c r="F104" s="162"/>
      <c r="G104" s="162"/>
      <c r="H104" s="162"/>
      <c r="I104" s="162"/>
      <c r="J104" s="162"/>
      <c r="K104" s="162"/>
      <c r="L104" s="162"/>
      <c r="M104" s="162"/>
      <c r="N104" s="161"/>
      <c r="O104" s="161"/>
      <c r="P104" s="161"/>
      <c r="Q104" s="161"/>
      <c r="R104" s="162"/>
      <c r="S104" s="162"/>
      <c r="T104" s="162"/>
      <c r="U104" s="162"/>
      <c r="V104" s="162"/>
      <c r="W104" s="162"/>
      <c r="X104" s="162"/>
      <c r="Y104" s="162"/>
      <c r="Z104" s="152"/>
      <c r="AA104" s="152"/>
      <c r="AB104" s="152"/>
      <c r="AC104" s="152"/>
      <c r="AD104" s="152"/>
      <c r="AE104" s="152"/>
      <c r="AF104" s="152"/>
      <c r="AG104" s="152" t="s">
        <v>127</v>
      </c>
      <c r="AH104" s="152">
        <v>0</v>
      </c>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row>
    <row r="105" spans="1:60" outlineLevel="3" x14ac:dyDescent="0.2">
      <c r="A105" s="159"/>
      <c r="B105" s="160"/>
      <c r="C105" s="190" t="s">
        <v>233</v>
      </c>
      <c r="D105" s="163"/>
      <c r="E105" s="164">
        <v>30.24</v>
      </c>
      <c r="F105" s="162"/>
      <c r="G105" s="162"/>
      <c r="H105" s="162"/>
      <c r="I105" s="162"/>
      <c r="J105" s="162"/>
      <c r="K105" s="162"/>
      <c r="L105" s="162"/>
      <c r="M105" s="162"/>
      <c r="N105" s="161"/>
      <c r="O105" s="161"/>
      <c r="P105" s="161"/>
      <c r="Q105" s="161"/>
      <c r="R105" s="162"/>
      <c r="S105" s="162"/>
      <c r="T105" s="162"/>
      <c r="U105" s="162"/>
      <c r="V105" s="162"/>
      <c r="W105" s="162"/>
      <c r="X105" s="162"/>
      <c r="Y105" s="162"/>
      <c r="Z105" s="152"/>
      <c r="AA105" s="152"/>
      <c r="AB105" s="152"/>
      <c r="AC105" s="152"/>
      <c r="AD105" s="152"/>
      <c r="AE105" s="152"/>
      <c r="AF105" s="152"/>
      <c r="AG105" s="152" t="s">
        <v>127</v>
      </c>
      <c r="AH105" s="152">
        <v>0</v>
      </c>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row>
    <row r="106" spans="1:60" outlineLevel="3" x14ac:dyDescent="0.2">
      <c r="A106" s="159"/>
      <c r="B106" s="160"/>
      <c r="C106" s="190" t="s">
        <v>234</v>
      </c>
      <c r="D106" s="163"/>
      <c r="E106" s="164">
        <v>30.24</v>
      </c>
      <c r="F106" s="162"/>
      <c r="G106" s="162"/>
      <c r="H106" s="162"/>
      <c r="I106" s="162"/>
      <c r="J106" s="162"/>
      <c r="K106" s="162"/>
      <c r="L106" s="162"/>
      <c r="M106" s="162"/>
      <c r="N106" s="161"/>
      <c r="O106" s="161"/>
      <c r="P106" s="161"/>
      <c r="Q106" s="161"/>
      <c r="R106" s="162"/>
      <c r="S106" s="162"/>
      <c r="T106" s="162"/>
      <c r="U106" s="162"/>
      <c r="V106" s="162"/>
      <c r="W106" s="162"/>
      <c r="X106" s="162"/>
      <c r="Y106" s="162"/>
      <c r="Z106" s="152"/>
      <c r="AA106" s="152"/>
      <c r="AB106" s="152"/>
      <c r="AC106" s="152"/>
      <c r="AD106" s="152"/>
      <c r="AE106" s="152"/>
      <c r="AF106" s="152"/>
      <c r="AG106" s="152" t="s">
        <v>127</v>
      </c>
      <c r="AH106" s="152">
        <v>0</v>
      </c>
      <c r="AI106" s="152"/>
      <c r="AJ106" s="152"/>
      <c r="AK106" s="152"/>
      <c r="AL106" s="152"/>
      <c r="AM106" s="152"/>
      <c r="AN106" s="152"/>
      <c r="AO106" s="152"/>
      <c r="AP106" s="152"/>
      <c r="AQ106" s="152"/>
      <c r="AR106" s="152"/>
      <c r="AS106" s="152"/>
      <c r="AT106" s="152"/>
      <c r="AU106" s="152"/>
      <c r="AV106" s="152"/>
      <c r="AW106" s="152"/>
      <c r="AX106" s="152"/>
      <c r="AY106" s="152"/>
      <c r="AZ106" s="152"/>
      <c r="BA106" s="152"/>
      <c r="BB106" s="152"/>
      <c r="BC106" s="152"/>
      <c r="BD106" s="152"/>
      <c r="BE106" s="152"/>
      <c r="BF106" s="152"/>
      <c r="BG106" s="152"/>
      <c r="BH106" s="152"/>
    </row>
    <row r="107" spans="1:60" outlineLevel="3" x14ac:dyDescent="0.2">
      <c r="A107" s="159"/>
      <c r="B107" s="160"/>
      <c r="C107" s="190" t="s">
        <v>235</v>
      </c>
      <c r="D107" s="163"/>
      <c r="E107" s="164">
        <v>6.28</v>
      </c>
      <c r="F107" s="162"/>
      <c r="G107" s="162"/>
      <c r="H107" s="162"/>
      <c r="I107" s="162"/>
      <c r="J107" s="162"/>
      <c r="K107" s="162"/>
      <c r="L107" s="162"/>
      <c r="M107" s="162"/>
      <c r="N107" s="161"/>
      <c r="O107" s="161"/>
      <c r="P107" s="161"/>
      <c r="Q107" s="161"/>
      <c r="R107" s="162"/>
      <c r="S107" s="162"/>
      <c r="T107" s="162"/>
      <c r="U107" s="162"/>
      <c r="V107" s="162"/>
      <c r="W107" s="162"/>
      <c r="X107" s="162"/>
      <c r="Y107" s="162"/>
      <c r="Z107" s="152"/>
      <c r="AA107" s="152"/>
      <c r="AB107" s="152"/>
      <c r="AC107" s="152"/>
      <c r="AD107" s="152"/>
      <c r="AE107" s="152"/>
      <c r="AF107" s="152"/>
      <c r="AG107" s="152" t="s">
        <v>127</v>
      </c>
      <c r="AH107" s="152">
        <v>0</v>
      </c>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row>
    <row r="108" spans="1:60" outlineLevel="3" x14ac:dyDescent="0.2">
      <c r="A108" s="159"/>
      <c r="B108" s="160"/>
      <c r="C108" s="190" t="s">
        <v>236</v>
      </c>
      <c r="D108" s="163"/>
      <c r="E108" s="164">
        <v>34.119999999999997</v>
      </c>
      <c r="F108" s="162"/>
      <c r="G108" s="162"/>
      <c r="H108" s="162"/>
      <c r="I108" s="162"/>
      <c r="J108" s="162"/>
      <c r="K108" s="162"/>
      <c r="L108" s="162"/>
      <c r="M108" s="162"/>
      <c r="N108" s="161"/>
      <c r="O108" s="161"/>
      <c r="P108" s="161"/>
      <c r="Q108" s="161"/>
      <c r="R108" s="162"/>
      <c r="S108" s="162"/>
      <c r="T108" s="162"/>
      <c r="U108" s="162"/>
      <c r="V108" s="162"/>
      <c r="W108" s="162"/>
      <c r="X108" s="162"/>
      <c r="Y108" s="162"/>
      <c r="Z108" s="152"/>
      <c r="AA108" s="152"/>
      <c r="AB108" s="152"/>
      <c r="AC108" s="152"/>
      <c r="AD108" s="152"/>
      <c r="AE108" s="152"/>
      <c r="AF108" s="152"/>
      <c r="AG108" s="152" t="s">
        <v>127</v>
      </c>
      <c r="AH108" s="152">
        <v>0</v>
      </c>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row>
    <row r="109" spans="1:60" outlineLevel="3" x14ac:dyDescent="0.2">
      <c r="A109" s="159"/>
      <c r="B109" s="160"/>
      <c r="C109" s="190" t="s">
        <v>237</v>
      </c>
      <c r="D109" s="163"/>
      <c r="E109" s="164">
        <v>7.42</v>
      </c>
      <c r="F109" s="162"/>
      <c r="G109" s="162"/>
      <c r="H109" s="162"/>
      <c r="I109" s="162"/>
      <c r="J109" s="162"/>
      <c r="K109" s="162"/>
      <c r="L109" s="162"/>
      <c r="M109" s="162"/>
      <c r="N109" s="161"/>
      <c r="O109" s="161"/>
      <c r="P109" s="161"/>
      <c r="Q109" s="161"/>
      <c r="R109" s="162"/>
      <c r="S109" s="162"/>
      <c r="T109" s="162"/>
      <c r="U109" s="162"/>
      <c r="V109" s="162"/>
      <c r="W109" s="162"/>
      <c r="X109" s="162"/>
      <c r="Y109" s="162"/>
      <c r="Z109" s="152"/>
      <c r="AA109" s="152"/>
      <c r="AB109" s="152"/>
      <c r="AC109" s="152"/>
      <c r="AD109" s="152"/>
      <c r="AE109" s="152"/>
      <c r="AF109" s="152"/>
      <c r="AG109" s="152" t="s">
        <v>127</v>
      </c>
      <c r="AH109" s="152">
        <v>0</v>
      </c>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row>
    <row r="110" spans="1:60" outlineLevel="3" x14ac:dyDescent="0.2">
      <c r="A110" s="159"/>
      <c r="B110" s="160"/>
      <c r="C110" s="190" t="s">
        <v>238</v>
      </c>
      <c r="D110" s="163"/>
      <c r="E110" s="164">
        <v>2.38</v>
      </c>
      <c r="F110" s="162"/>
      <c r="G110" s="162"/>
      <c r="H110" s="162"/>
      <c r="I110" s="162"/>
      <c r="J110" s="162"/>
      <c r="K110" s="162"/>
      <c r="L110" s="162"/>
      <c r="M110" s="162"/>
      <c r="N110" s="161"/>
      <c r="O110" s="161"/>
      <c r="P110" s="161"/>
      <c r="Q110" s="161"/>
      <c r="R110" s="162"/>
      <c r="S110" s="162"/>
      <c r="T110" s="162"/>
      <c r="U110" s="162"/>
      <c r="V110" s="162"/>
      <c r="W110" s="162"/>
      <c r="X110" s="162"/>
      <c r="Y110" s="162"/>
      <c r="Z110" s="152"/>
      <c r="AA110" s="152"/>
      <c r="AB110" s="152"/>
      <c r="AC110" s="152"/>
      <c r="AD110" s="152"/>
      <c r="AE110" s="152"/>
      <c r="AF110" s="152"/>
      <c r="AG110" s="152" t="s">
        <v>127</v>
      </c>
      <c r="AH110" s="152">
        <v>0</v>
      </c>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row>
    <row r="111" spans="1:60" outlineLevel="3" x14ac:dyDescent="0.2">
      <c r="A111" s="159"/>
      <c r="B111" s="160"/>
      <c r="C111" s="190" t="s">
        <v>239</v>
      </c>
      <c r="D111" s="163"/>
      <c r="E111" s="164">
        <v>5.94</v>
      </c>
      <c r="F111" s="162"/>
      <c r="G111" s="162"/>
      <c r="H111" s="162"/>
      <c r="I111" s="162"/>
      <c r="J111" s="162"/>
      <c r="K111" s="162"/>
      <c r="L111" s="162"/>
      <c r="M111" s="162"/>
      <c r="N111" s="161"/>
      <c r="O111" s="161"/>
      <c r="P111" s="161"/>
      <c r="Q111" s="161"/>
      <c r="R111" s="162"/>
      <c r="S111" s="162"/>
      <c r="T111" s="162"/>
      <c r="U111" s="162"/>
      <c r="V111" s="162"/>
      <c r="W111" s="162"/>
      <c r="X111" s="162"/>
      <c r="Y111" s="162"/>
      <c r="Z111" s="152"/>
      <c r="AA111" s="152"/>
      <c r="AB111" s="152"/>
      <c r="AC111" s="152"/>
      <c r="AD111" s="152"/>
      <c r="AE111" s="152"/>
      <c r="AF111" s="152"/>
      <c r="AG111" s="152" t="s">
        <v>127</v>
      </c>
      <c r="AH111" s="152">
        <v>0</v>
      </c>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row>
    <row r="112" spans="1:60" outlineLevel="3" x14ac:dyDescent="0.2">
      <c r="A112" s="159"/>
      <c r="B112" s="160"/>
      <c r="C112" s="190" t="s">
        <v>240</v>
      </c>
      <c r="D112" s="163"/>
      <c r="E112" s="164">
        <v>2.12</v>
      </c>
      <c r="F112" s="162"/>
      <c r="G112" s="162"/>
      <c r="H112" s="162"/>
      <c r="I112" s="162"/>
      <c r="J112" s="162"/>
      <c r="K112" s="162"/>
      <c r="L112" s="162"/>
      <c r="M112" s="162"/>
      <c r="N112" s="161"/>
      <c r="O112" s="161"/>
      <c r="P112" s="161"/>
      <c r="Q112" s="161"/>
      <c r="R112" s="162"/>
      <c r="S112" s="162"/>
      <c r="T112" s="162"/>
      <c r="U112" s="162"/>
      <c r="V112" s="162"/>
      <c r="W112" s="162"/>
      <c r="X112" s="162"/>
      <c r="Y112" s="162"/>
      <c r="Z112" s="152"/>
      <c r="AA112" s="152"/>
      <c r="AB112" s="152"/>
      <c r="AC112" s="152"/>
      <c r="AD112" s="152"/>
      <c r="AE112" s="152"/>
      <c r="AF112" s="152"/>
      <c r="AG112" s="152" t="s">
        <v>127</v>
      </c>
      <c r="AH112" s="152">
        <v>0</v>
      </c>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row>
    <row r="113" spans="1:60" outlineLevel="3" x14ac:dyDescent="0.2">
      <c r="A113" s="159"/>
      <c r="B113" s="160"/>
      <c r="C113" s="190" t="s">
        <v>241</v>
      </c>
      <c r="D113" s="163"/>
      <c r="E113" s="164">
        <v>10.3</v>
      </c>
      <c r="F113" s="162"/>
      <c r="G113" s="162"/>
      <c r="H113" s="162"/>
      <c r="I113" s="162"/>
      <c r="J113" s="162"/>
      <c r="K113" s="162"/>
      <c r="L113" s="162"/>
      <c r="M113" s="162"/>
      <c r="N113" s="161"/>
      <c r="O113" s="161"/>
      <c r="P113" s="161"/>
      <c r="Q113" s="161"/>
      <c r="R113" s="162"/>
      <c r="S113" s="162"/>
      <c r="T113" s="162"/>
      <c r="U113" s="162"/>
      <c r="V113" s="162"/>
      <c r="W113" s="162"/>
      <c r="X113" s="162"/>
      <c r="Y113" s="162"/>
      <c r="Z113" s="152"/>
      <c r="AA113" s="152"/>
      <c r="AB113" s="152"/>
      <c r="AC113" s="152"/>
      <c r="AD113" s="152"/>
      <c r="AE113" s="152"/>
      <c r="AF113" s="152"/>
      <c r="AG113" s="152" t="s">
        <v>127</v>
      </c>
      <c r="AH113" s="152">
        <v>0</v>
      </c>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row>
    <row r="114" spans="1:60" outlineLevel="3" x14ac:dyDescent="0.2">
      <c r="A114" s="159"/>
      <c r="B114" s="160"/>
      <c r="C114" s="190" t="s">
        <v>242</v>
      </c>
      <c r="D114" s="163"/>
      <c r="E114" s="164">
        <v>69.34</v>
      </c>
      <c r="F114" s="162"/>
      <c r="G114" s="162"/>
      <c r="H114" s="162"/>
      <c r="I114" s="162"/>
      <c r="J114" s="162"/>
      <c r="K114" s="162"/>
      <c r="L114" s="162"/>
      <c r="M114" s="162"/>
      <c r="N114" s="161"/>
      <c r="O114" s="161"/>
      <c r="P114" s="161"/>
      <c r="Q114" s="161"/>
      <c r="R114" s="162"/>
      <c r="S114" s="162"/>
      <c r="T114" s="162"/>
      <c r="U114" s="162"/>
      <c r="V114" s="162"/>
      <c r="W114" s="162"/>
      <c r="X114" s="162"/>
      <c r="Y114" s="162"/>
      <c r="Z114" s="152"/>
      <c r="AA114" s="152"/>
      <c r="AB114" s="152"/>
      <c r="AC114" s="152"/>
      <c r="AD114" s="152"/>
      <c r="AE114" s="152"/>
      <c r="AF114" s="152"/>
      <c r="AG114" s="152" t="s">
        <v>127</v>
      </c>
      <c r="AH114" s="152">
        <v>0</v>
      </c>
      <c r="AI114" s="152"/>
      <c r="AJ114" s="152"/>
      <c r="AK114" s="152"/>
      <c r="AL114" s="152"/>
      <c r="AM114" s="152"/>
      <c r="AN114" s="152"/>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row>
    <row r="115" spans="1:60" outlineLevel="3" x14ac:dyDescent="0.2">
      <c r="A115" s="159"/>
      <c r="B115" s="160"/>
      <c r="C115" s="190" t="s">
        <v>243</v>
      </c>
      <c r="D115" s="163"/>
      <c r="E115" s="164">
        <v>30.24</v>
      </c>
      <c r="F115" s="162"/>
      <c r="G115" s="162"/>
      <c r="H115" s="162"/>
      <c r="I115" s="162"/>
      <c r="J115" s="162"/>
      <c r="K115" s="162"/>
      <c r="L115" s="162"/>
      <c r="M115" s="162"/>
      <c r="N115" s="161"/>
      <c r="O115" s="161"/>
      <c r="P115" s="161"/>
      <c r="Q115" s="161"/>
      <c r="R115" s="162"/>
      <c r="S115" s="162"/>
      <c r="T115" s="162"/>
      <c r="U115" s="162"/>
      <c r="V115" s="162"/>
      <c r="W115" s="162"/>
      <c r="X115" s="162"/>
      <c r="Y115" s="162"/>
      <c r="Z115" s="152"/>
      <c r="AA115" s="152"/>
      <c r="AB115" s="152"/>
      <c r="AC115" s="152"/>
      <c r="AD115" s="152"/>
      <c r="AE115" s="152"/>
      <c r="AF115" s="152"/>
      <c r="AG115" s="152" t="s">
        <v>127</v>
      </c>
      <c r="AH115" s="152">
        <v>0</v>
      </c>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row>
    <row r="116" spans="1:60" outlineLevel="3" x14ac:dyDescent="0.2">
      <c r="A116" s="159"/>
      <c r="B116" s="160"/>
      <c r="C116" s="190" t="s">
        <v>244</v>
      </c>
      <c r="D116" s="163"/>
      <c r="E116" s="164">
        <v>30.24</v>
      </c>
      <c r="F116" s="162"/>
      <c r="G116" s="162"/>
      <c r="H116" s="162"/>
      <c r="I116" s="162"/>
      <c r="J116" s="162"/>
      <c r="K116" s="162"/>
      <c r="L116" s="162"/>
      <c r="M116" s="162"/>
      <c r="N116" s="161"/>
      <c r="O116" s="161"/>
      <c r="P116" s="161"/>
      <c r="Q116" s="161"/>
      <c r="R116" s="162"/>
      <c r="S116" s="162"/>
      <c r="T116" s="162"/>
      <c r="U116" s="162"/>
      <c r="V116" s="162"/>
      <c r="W116" s="162"/>
      <c r="X116" s="162"/>
      <c r="Y116" s="162"/>
      <c r="Z116" s="152"/>
      <c r="AA116" s="152"/>
      <c r="AB116" s="152"/>
      <c r="AC116" s="152"/>
      <c r="AD116" s="152"/>
      <c r="AE116" s="152"/>
      <c r="AF116" s="152"/>
      <c r="AG116" s="152" t="s">
        <v>127</v>
      </c>
      <c r="AH116" s="152">
        <v>0</v>
      </c>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row>
    <row r="117" spans="1:60" outlineLevel="3" x14ac:dyDescent="0.2">
      <c r="A117" s="159"/>
      <c r="B117" s="160"/>
      <c r="C117" s="190" t="s">
        <v>245</v>
      </c>
      <c r="D117" s="163"/>
      <c r="E117" s="164">
        <v>30.24</v>
      </c>
      <c r="F117" s="162"/>
      <c r="G117" s="162"/>
      <c r="H117" s="162"/>
      <c r="I117" s="162"/>
      <c r="J117" s="162"/>
      <c r="K117" s="162"/>
      <c r="L117" s="162"/>
      <c r="M117" s="162"/>
      <c r="N117" s="161"/>
      <c r="O117" s="161"/>
      <c r="P117" s="161"/>
      <c r="Q117" s="161"/>
      <c r="R117" s="162"/>
      <c r="S117" s="162"/>
      <c r="T117" s="162"/>
      <c r="U117" s="162"/>
      <c r="V117" s="162"/>
      <c r="W117" s="162"/>
      <c r="X117" s="162"/>
      <c r="Y117" s="162"/>
      <c r="Z117" s="152"/>
      <c r="AA117" s="152"/>
      <c r="AB117" s="152"/>
      <c r="AC117" s="152"/>
      <c r="AD117" s="152"/>
      <c r="AE117" s="152"/>
      <c r="AF117" s="152"/>
      <c r="AG117" s="152" t="s">
        <v>127</v>
      </c>
      <c r="AH117" s="152">
        <v>0</v>
      </c>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row>
    <row r="118" spans="1:60" outlineLevel="3" x14ac:dyDescent="0.2">
      <c r="A118" s="159"/>
      <c r="B118" s="160"/>
      <c r="C118" s="190" t="s">
        <v>246</v>
      </c>
      <c r="D118" s="163"/>
      <c r="E118" s="164">
        <v>6.28</v>
      </c>
      <c r="F118" s="162"/>
      <c r="G118" s="162"/>
      <c r="H118" s="162"/>
      <c r="I118" s="162"/>
      <c r="J118" s="162"/>
      <c r="K118" s="162"/>
      <c r="L118" s="162"/>
      <c r="M118" s="162"/>
      <c r="N118" s="161"/>
      <c r="O118" s="161"/>
      <c r="P118" s="161"/>
      <c r="Q118" s="161"/>
      <c r="R118" s="162"/>
      <c r="S118" s="162"/>
      <c r="T118" s="162"/>
      <c r="U118" s="162"/>
      <c r="V118" s="162"/>
      <c r="W118" s="162"/>
      <c r="X118" s="162"/>
      <c r="Y118" s="162"/>
      <c r="Z118" s="152"/>
      <c r="AA118" s="152"/>
      <c r="AB118" s="152"/>
      <c r="AC118" s="152"/>
      <c r="AD118" s="152"/>
      <c r="AE118" s="152"/>
      <c r="AF118" s="152"/>
      <c r="AG118" s="152" t="s">
        <v>127</v>
      </c>
      <c r="AH118" s="152">
        <v>0</v>
      </c>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row>
    <row r="119" spans="1:60" outlineLevel="3" x14ac:dyDescent="0.2">
      <c r="A119" s="159"/>
      <c r="B119" s="160"/>
      <c r="C119" s="190" t="s">
        <v>247</v>
      </c>
      <c r="D119" s="163"/>
      <c r="E119" s="164">
        <v>31.5</v>
      </c>
      <c r="F119" s="162"/>
      <c r="G119" s="162"/>
      <c r="H119" s="162"/>
      <c r="I119" s="162"/>
      <c r="J119" s="162"/>
      <c r="K119" s="162"/>
      <c r="L119" s="162"/>
      <c r="M119" s="162"/>
      <c r="N119" s="161"/>
      <c r="O119" s="161"/>
      <c r="P119" s="161"/>
      <c r="Q119" s="161"/>
      <c r="R119" s="162"/>
      <c r="S119" s="162"/>
      <c r="T119" s="162"/>
      <c r="U119" s="162"/>
      <c r="V119" s="162"/>
      <c r="W119" s="162"/>
      <c r="X119" s="162"/>
      <c r="Y119" s="162"/>
      <c r="Z119" s="152"/>
      <c r="AA119" s="152"/>
      <c r="AB119" s="152"/>
      <c r="AC119" s="152"/>
      <c r="AD119" s="152"/>
      <c r="AE119" s="152"/>
      <c r="AF119" s="152"/>
      <c r="AG119" s="152" t="s">
        <v>127</v>
      </c>
      <c r="AH119" s="152">
        <v>0</v>
      </c>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row>
    <row r="120" spans="1:60" outlineLevel="3" x14ac:dyDescent="0.2">
      <c r="A120" s="159"/>
      <c r="B120" s="160"/>
      <c r="C120" s="190" t="s">
        <v>248</v>
      </c>
      <c r="D120" s="163"/>
      <c r="E120" s="164">
        <v>7.42</v>
      </c>
      <c r="F120" s="162"/>
      <c r="G120" s="162"/>
      <c r="H120" s="162"/>
      <c r="I120" s="162"/>
      <c r="J120" s="162"/>
      <c r="K120" s="162"/>
      <c r="L120" s="162"/>
      <c r="M120" s="162"/>
      <c r="N120" s="161"/>
      <c r="O120" s="161"/>
      <c r="P120" s="161"/>
      <c r="Q120" s="161"/>
      <c r="R120" s="162"/>
      <c r="S120" s="162"/>
      <c r="T120" s="162"/>
      <c r="U120" s="162"/>
      <c r="V120" s="162"/>
      <c r="W120" s="162"/>
      <c r="X120" s="162"/>
      <c r="Y120" s="162"/>
      <c r="Z120" s="152"/>
      <c r="AA120" s="152"/>
      <c r="AB120" s="152"/>
      <c r="AC120" s="152"/>
      <c r="AD120" s="152"/>
      <c r="AE120" s="152"/>
      <c r="AF120" s="152"/>
      <c r="AG120" s="152" t="s">
        <v>127</v>
      </c>
      <c r="AH120" s="152">
        <v>0</v>
      </c>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row>
    <row r="121" spans="1:60" outlineLevel="3" x14ac:dyDescent="0.2">
      <c r="A121" s="159"/>
      <c r="B121" s="160"/>
      <c r="C121" s="190" t="s">
        <v>249</v>
      </c>
      <c r="D121" s="163"/>
      <c r="E121" s="164">
        <v>2.5</v>
      </c>
      <c r="F121" s="162"/>
      <c r="G121" s="162"/>
      <c r="H121" s="162"/>
      <c r="I121" s="162"/>
      <c r="J121" s="162"/>
      <c r="K121" s="162"/>
      <c r="L121" s="162"/>
      <c r="M121" s="162"/>
      <c r="N121" s="161"/>
      <c r="O121" s="161"/>
      <c r="P121" s="161"/>
      <c r="Q121" s="161"/>
      <c r="R121" s="162"/>
      <c r="S121" s="162"/>
      <c r="T121" s="162"/>
      <c r="U121" s="162"/>
      <c r="V121" s="162"/>
      <c r="W121" s="162"/>
      <c r="X121" s="162"/>
      <c r="Y121" s="162"/>
      <c r="Z121" s="152"/>
      <c r="AA121" s="152"/>
      <c r="AB121" s="152"/>
      <c r="AC121" s="152"/>
      <c r="AD121" s="152"/>
      <c r="AE121" s="152"/>
      <c r="AF121" s="152"/>
      <c r="AG121" s="152" t="s">
        <v>127</v>
      </c>
      <c r="AH121" s="152">
        <v>0</v>
      </c>
      <c r="AI121" s="152"/>
      <c r="AJ121" s="152"/>
      <c r="AK121" s="152"/>
      <c r="AL121" s="152"/>
      <c r="AM121" s="152"/>
      <c r="AN121" s="152"/>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row>
    <row r="122" spans="1:60" outlineLevel="3" x14ac:dyDescent="0.2">
      <c r="A122" s="159"/>
      <c r="B122" s="160"/>
      <c r="C122" s="190" t="s">
        <v>250</v>
      </c>
      <c r="D122" s="163"/>
      <c r="E122" s="164">
        <v>8.52</v>
      </c>
      <c r="F122" s="162"/>
      <c r="G122" s="162"/>
      <c r="H122" s="162"/>
      <c r="I122" s="162"/>
      <c r="J122" s="162"/>
      <c r="K122" s="162"/>
      <c r="L122" s="162"/>
      <c r="M122" s="162"/>
      <c r="N122" s="161"/>
      <c r="O122" s="161"/>
      <c r="P122" s="161"/>
      <c r="Q122" s="161"/>
      <c r="R122" s="162"/>
      <c r="S122" s="162"/>
      <c r="T122" s="162"/>
      <c r="U122" s="162"/>
      <c r="V122" s="162"/>
      <c r="W122" s="162"/>
      <c r="X122" s="162"/>
      <c r="Y122" s="162"/>
      <c r="Z122" s="152"/>
      <c r="AA122" s="152"/>
      <c r="AB122" s="152"/>
      <c r="AC122" s="152"/>
      <c r="AD122" s="152"/>
      <c r="AE122" s="152"/>
      <c r="AF122" s="152"/>
      <c r="AG122" s="152" t="s">
        <v>127</v>
      </c>
      <c r="AH122" s="152">
        <v>0</v>
      </c>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row>
    <row r="123" spans="1:60" outlineLevel="3" x14ac:dyDescent="0.2">
      <c r="A123" s="159"/>
      <c r="B123" s="160"/>
      <c r="C123" s="190" t="s">
        <v>251</v>
      </c>
      <c r="D123" s="163"/>
      <c r="E123" s="164">
        <v>30.24</v>
      </c>
      <c r="F123" s="162"/>
      <c r="G123" s="162"/>
      <c r="H123" s="162"/>
      <c r="I123" s="162"/>
      <c r="J123" s="162"/>
      <c r="K123" s="162"/>
      <c r="L123" s="162"/>
      <c r="M123" s="162"/>
      <c r="N123" s="161"/>
      <c r="O123" s="161"/>
      <c r="P123" s="161"/>
      <c r="Q123" s="161"/>
      <c r="R123" s="162"/>
      <c r="S123" s="162"/>
      <c r="T123" s="162"/>
      <c r="U123" s="162"/>
      <c r="V123" s="162"/>
      <c r="W123" s="162"/>
      <c r="X123" s="162"/>
      <c r="Y123" s="162"/>
      <c r="Z123" s="152"/>
      <c r="AA123" s="152"/>
      <c r="AB123" s="152"/>
      <c r="AC123" s="152"/>
      <c r="AD123" s="152"/>
      <c r="AE123" s="152"/>
      <c r="AF123" s="152"/>
      <c r="AG123" s="152" t="s">
        <v>127</v>
      </c>
      <c r="AH123" s="152">
        <v>0</v>
      </c>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row>
    <row r="124" spans="1:60" outlineLevel="3" x14ac:dyDescent="0.2">
      <c r="A124" s="159"/>
      <c r="B124" s="160"/>
      <c r="C124" s="190" t="s">
        <v>252</v>
      </c>
      <c r="D124" s="163"/>
      <c r="E124" s="164">
        <v>30.24</v>
      </c>
      <c r="F124" s="162"/>
      <c r="G124" s="162"/>
      <c r="H124" s="162"/>
      <c r="I124" s="162"/>
      <c r="J124" s="162"/>
      <c r="K124" s="162"/>
      <c r="L124" s="162"/>
      <c r="M124" s="162"/>
      <c r="N124" s="161"/>
      <c r="O124" s="161"/>
      <c r="P124" s="161"/>
      <c r="Q124" s="161"/>
      <c r="R124" s="162"/>
      <c r="S124" s="162"/>
      <c r="T124" s="162"/>
      <c r="U124" s="162"/>
      <c r="V124" s="162"/>
      <c r="W124" s="162"/>
      <c r="X124" s="162"/>
      <c r="Y124" s="162"/>
      <c r="Z124" s="152"/>
      <c r="AA124" s="152"/>
      <c r="AB124" s="152"/>
      <c r="AC124" s="152"/>
      <c r="AD124" s="152"/>
      <c r="AE124" s="152"/>
      <c r="AF124" s="152"/>
      <c r="AG124" s="152" t="s">
        <v>127</v>
      </c>
      <c r="AH124" s="152">
        <v>0</v>
      </c>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row>
    <row r="125" spans="1:60" outlineLevel="3" x14ac:dyDescent="0.2">
      <c r="A125" s="159"/>
      <c r="B125" s="160"/>
      <c r="C125" s="190" t="s">
        <v>253</v>
      </c>
      <c r="D125" s="163"/>
      <c r="E125" s="164">
        <v>30.24</v>
      </c>
      <c r="F125" s="162"/>
      <c r="G125" s="162"/>
      <c r="H125" s="162"/>
      <c r="I125" s="162"/>
      <c r="J125" s="162"/>
      <c r="K125" s="162"/>
      <c r="L125" s="162"/>
      <c r="M125" s="162"/>
      <c r="N125" s="161"/>
      <c r="O125" s="161"/>
      <c r="P125" s="161"/>
      <c r="Q125" s="161"/>
      <c r="R125" s="162"/>
      <c r="S125" s="162"/>
      <c r="T125" s="162"/>
      <c r="U125" s="162"/>
      <c r="V125" s="162"/>
      <c r="W125" s="162"/>
      <c r="X125" s="162"/>
      <c r="Y125" s="162"/>
      <c r="Z125" s="152"/>
      <c r="AA125" s="152"/>
      <c r="AB125" s="152"/>
      <c r="AC125" s="152"/>
      <c r="AD125" s="152"/>
      <c r="AE125" s="152"/>
      <c r="AF125" s="152"/>
      <c r="AG125" s="152" t="s">
        <v>127</v>
      </c>
      <c r="AH125" s="152">
        <v>0</v>
      </c>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row>
    <row r="126" spans="1:60" outlineLevel="3" x14ac:dyDescent="0.2">
      <c r="A126" s="159"/>
      <c r="B126" s="160"/>
      <c r="C126" s="190" t="s">
        <v>254</v>
      </c>
      <c r="D126" s="163"/>
      <c r="E126" s="164">
        <v>6.28</v>
      </c>
      <c r="F126" s="162"/>
      <c r="G126" s="162"/>
      <c r="H126" s="162"/>
      <c r="I126" s="162"/>
      <c r="J126" s="162"/>
      <c r="K126" s="162"/>
      <c r="L126" s="162"/>
      <c r="M126" s="162"/>
      <c r="N126" s="161"/>
      <c r="O126" s="161"/>
      <c r="P126" s="161"/>
      <c r="Q126" s="161"/>
      <c r="R126" s="162"/>
      <c r="S126" s="162"/>
      <c r="T126" s="162"/>
      <c r="U126" s="162"/>
      <c r="V126" s="162"/>
      <c r="W126" s="162"/>
      <c r="X126" s="162"/>
      <c r="Y126" s="162"/>
      <c r="Z126" s="152"/>
      <c r="AA126" s="152"/>
      <c r="AB126" s="152"/>
      <c r="AC126" s="152"/>
      <c r="AD126" s="152"/>
      <c r="AE126" s="152"/>
      <c r="AF126" s="152"/>
      <c r="AG126" s="152" t="s">
        <v>127</v>
      </c>
      <c r="AH126" s="152">
        <v>0</v>
      </c>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row>
    <row r="127" spans="1:60" outlineLevel="3" x14ac:dyDescent="0.2">
      <c r="A127" s="159"/>
      <c r="B127" s="160"/>
      <c r="C127" s="190" t="s">
        <v>255</v>
      </c>
      <c r="D127" s="163"/>
      <c r="E127" s="164">
        <v>31.5</v>
      </c>
      <c r="F127" s="162"/>
      <c r="G127" s="162"/>
      <c r="H127" s="162"/>
      <c r="I127" s="162"/>
      <c r="J127" s="162"/>
      <c r="K127" s="162"/>
      <c r="L127" s="162"/>
      <c r="M127" s="162"/>
      <c r="N127" s="161"/>
      <c r="O127" s="161"/>
      <c r="P127" s="161"/>
      <c r="Q127" s="161"/>
      <c r="R127" s="162"/>
      <c r="S127" s="162"/>
      <c r="T127" s="162"/>
      <c r="U127" s="162"/>
      <c r="V127" s="162"/>
      <c r="W127" s="162"/>
      <c r="X127" s="162"/>
      <c r="Y127" s="162"/>
      <c r="Z127" s="152"/>
      <c r="AA127" s="152"/>
      <c r="AB127" s="152"/>
      <c r="AC127" s="152"/>
      <c r="AD127" s="152"/>
      <c r="AE127" s="152"/>
      <c r="AF127" s="152"/>
      <c r="AG127" s="152" t="s">
        <v>127</v>
      </c>
      <c r="AH127" s="152">
        <v>0</v>
      </c>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row>
    <row r="128" spans="1:60" outlineLevel="3" x14ac:dyDescent="0.2">
      <c r="A128" s="159"/>
      <c r="B128" s="160"/>
      <c r="C128" s="190" t="s">
        <v>256</v>
      </c>
      <c r="D128" s="163"/>
      <c r="E128" s="164">
        <v>7.42</v>
      </c>
      <c r="F128" s="162"/>
      <c r="G128" s="162"/>
      <c r="H128" s="162"/>
      <c r="I128" s="162"/>
      <c r="J128" s="162"/>
      <c r="K128" s="162"/>
      <c r="L128" s="162"/>
      <c r="M128" s="162"/>
      <c r="N128" s="161"/>
      <c r="O128" s="161"/>
      <c r="P128" s="161"/>
      <c r="Q128" s="161"/>
      <c r="R128" s="162"/>
      <c r="S128" s="162"/>
      <c r="T128" s="162"/>
      <c r="U128" s="162"/>
      <c r="V128" s="162"/>
      <c r="W128" s="162"/>
      <c r="X128" s="162"/>
      <c r="Y128" s="162"/>
      <c r="Z128" s="152"/>
      <c r="AA128" s="152"/>
      <c r="AB128" s="152"/>
      <c r="AC128" s="152"/>
      <c r="AD128" s="152"/>
      <c r="AE128" s="152"/>
      <c r="AF128" s="152"/>
      <c r="AG128" s="152" t="s">
        <v>127</v>
      </c>
      <c r="AH128" s="152">
        <v>0</v>
      </c>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row>
    <row r="129" spans="1:60" outlineLevel="3" x14ac:dyDescent="0.2">
      <c r="A129" s="159"/>
      <c r="B129" s="160"/>
      <c r="C129" s="190" t="s">
        <v>257</v>
      </c>
      <c r="D129" s="163"/>
      <c r="E129" s="164">
        <v>2.5</v>
      </c>
      <c r="F129" s="162"/>
      <c r="G129" s="162"/>
      <c r="H129" s="162"/>
      <c r="I129" s="162"/>
      <c r="J129" s="162"/>
      <c r="K129" s="162"/>
      <c r="L129" s="162"/>
      <c r="M129" s="162"/>
      <c r="N129" s="161"/>
      <c r="O129" s="161"/>
      <c r="P129" s="161"/>
      <c r="Q129" s="161"/>
      <c r="R129" s="162"/>
      <c r="S129" s="162"/>
      <c r="T129" s="162"/>
      <c r="U129" s="162"/>
      <c r="V129" s="162"/>
      <c r="W129" s="162"/>
      <c r="X129" s="162"/>
      <c r="Y129" s="162"/>
      <c r="Z129" s="152"/>
      <c r="AA129" s="152"/>
      <c r="AB129" s="152"/>
      <c r="AC129" s="152"/>
      <c r="AD129" s="152"/>
      <c r="AE129" s="152"/>
      <c r="AF129" s="152"/>
      <c r="AG129" s="152" t="s">
        <v>127</v>
      </c>
      <c r="AH129" s="152">
        <v>0</v>
      </c>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row>
    <row r="130" spans="1:60" outlineLevel="3" x14ac:dyDescent="0.2">
      <c r="A130" s="159"/>
      <c r="B130" s="160"/>
      <c r="C130" s="190" t="s">
        <v>258</v>
      </c>
      <c r="D130" s="163"/>
      <c r="E130" s="164">
        <v>8.52</v>
      </c>
      <c r="F130" s="162"/>
      <c r="G130" s="162"/>
      <c r="H130" s="162"/>
      <c r="I130" s="162"/>
      <c r="J130" s="162"/>
      <c r="K130" s="162"/>
      <c r="L130" s="162"/>
      <c r="M130" s="162"/>
      <c r="N130" s="161"/>
      <c r="O130" s="161"/>
      <c r="P130" s="161"/>
      <c r="Q130" s="161"/>
      <c r="R130" s="162"/>
      <c r="S130" s="162"/>
      <c r="T130" s="162"/>
      <c r="U130" s="162"/>
      <c r="V130" s="162"/>
      <c r="W130" s="162"/>
      <c r="X130" s="162"/>
      <c r="Y130" s="162"/>
      <c r="Z130" s="152"/>
      <c r="AA130" s="152"/>
      <c r="AB130" s="152"/>
      <c r="AC130" s="152"/>
      <c r="AD130" s="152"/>
      <c r="AE130" s="152"/>
      <c r="AF130" s="152"/>
      <c r="AG130" s="152" t="s">
        <v>127</v>
      </c>
      <c r="AH130" s="152">
        <v>0</v>
      </c>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row>
    <row r="131" spans="1:60" ht="22.5" outlineLevel="1" x14ac:dyDescent="0.2">
      <c r="A131" s="180">
        <v>8</v>
      </c>
      <c r="B131" s="181" t="s">
        <v>259</v>
      </c>
      <c r="C131" s="191" t="s">
        <v>260</v>
      </c>
      <c r="D131" s="182" t="s">
        <v>135</v>
      </c>
      <c r="E131" s="183">
        <v>522.5</v>
      </c>
      <c r="F131" s="184"/>
      <c r="G131" s="185">
        <f>ROUND(E131*F131,2)</f>
        <v>0</v>
      </c>
      <c r="H131" s="184"/>
      <c r="I131" s="185">
        <f>ROUND(E131*H131,2)</f>
        <v>0</v>
      </c>
      <c r="J131" s="184"/>
      <c r="K131" s="185">
        <f>ROUND(E131*J131,2)</f>
        <v>0</v>
      </c>
      <c r="L131" s="185">
        <v>21</v>
      </c>
      <c r="M131" s="185">
        <f>G131*(1+L131/100)</f>
        <v>0</v>
      </c>
      <c r="N131" s="183">
        <v>4.9100000000000003E-3</v>
      </c>
      <c r="O131" s="183">
        <f>ROUND(E131*N131,2)</f>
        <v>2.57</v>
      </c>
      <c r="P131" s="183">
        <v>0</v>
      </c>
      <c r="Q131" s="183">
        <f>ROUND(E131*P131,2)</f>
        <v>0</v>
      </c>
      <c r="R131" s="185" t="s">
        <v>118</v>
      </c>
      <c r="S131" s="185" t="s">
        <v>119</v>
      </c>
      <c r="T131" s="186" t="s">
        <v>137</v>
      </c>
      <c r="U131" s="162">
        <v>0.36199999999999999</v>
      </c>
      <c r="V131" s="162">
        <f>ROUND(E131*U131,2)</f>
        <v>189.15</v>
      </c>
      <c r="W131" s="162"/>
      <c r="X131" s="162" t="s">
        <v>121</v>
      </c>
      <c r="Y131" s="162" t="s">
        <v>122</v>
      </c>
      <c r="Z131" s="152"/>
      <c r="AA131" s="152"/>
      <c r="AB131" s="152"/>
      <c r="AC131" s="152"/>
      <c r="AD131" s="152"/>
      <c r="AE131" s="152"/>
      <c r="AF131" s="152"/>
      <c r="AG131" s="152" t="s">
        <v>123</v>
      </c>
      <c r="AH131" s="152"/>
      <c r="AI131" s="152"/>
      <c r="AJ131" s="152"/>
      <c r="AK131" s="152"/>
      <c r="AL131" s="152"/>
      <c r="AM131" s="152"/>
      <c r="AN131" s="152"/>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row>
    <row r="132" spans="1:60" x14ac:dyDescent="0.2">
      <c r="A132" s="166" t="s">
        <v>113</v>
      </c>
      <c r="B132" s="167" t="s">
        <v>67</v>
      </c>
      <c r="C132" s="188" t="s">
        <v>68</v>
      </c>
      <c r="D132" s="168"/>
      <c r="E132" s="169"/>
      <c r="F132" s="170"/>
      <c r="G132" s="170">
        <f>SUMIF(AG133:AG137,"&lt;&gt;NOR",G133:G137)</f>
        <v>0</v>
      </c>
      <c r="H132" s="170"/>
      <c r="I132" s="170">
        <f>SUM(I133:I137)</f>
        <v>0</v>
      </c>
      <c r="J132" s="170"/>
      <c r="K132" s="170">
        <f>SUM(K133:K137)</f>
        <v>0</v>
      </c>
      <c r="L132" s="170"/>
      <c r="M132" s="170">
        <f>SUM(M133:M137)</f>
        <v>0</v>
      </c>
      <c r="N132" s="169"/>
      <c r="O132" s="169">
        <f>SUM(O133:O137)</f>
        <v>2.29</v>
      </c>
      <c r="P132" s="169"/>
      <c r="Q132" s="169">
        <f>SUM(Q133:Q137)</f>
        <v>0</v>
      </c>
      <c r="R132" s="170"/>
      <c r="S132" s="170"/>
      <c r="T132" s="171"/>
      <c r="U132" s="165"/>
      <c r="V132" s="165">
        <f>SUM(V133:V137)</f>
        <v>310.29000000000002</v>
      </c>
      <c r="W132" s="165"/>
      <c r="X132" s="165"/>
      <c r="Y132" s="165"/>
      <c r="AG132" t="s">
        <v>114</v>
      </c>
    </row>
    <row r="133" spans="1:60" outlineLevel="1" x14ac:dyDescent="0.2">
      <c r="A133" s="173">
        <v>9</v>
      </c>
      <c r="B133" s="174" t="s">
        <v>261</v>
      </c>
      <c r="C133" s="189" t="s">
        <v>262</v>
      </c>
      <c r="D133" s="175" t="s">
        <v>135</v>
      </c>
      <c r="E133" s="176">
        <v>1449.94</v>
      </c>
      <c r="F133" s="177"/>
      <c r="G133" s="178">
        <f>ROUND(E133*F133,2)</f>
        <v>0</v>
      </c>
      <c r="H133" s="177"/>
      <c r="I133" s="178">
        <f>ROUND(E133*H133,2)</f>
        <v>0</v>
      </c>
      <c r="J133" s="177"/>
      <c r="K133" s="178">
        <f>ROUND(E133*J133,2)</f>
        <v>0</v>
      </c>
      <c r="L133" s="178">
        <v>21</v>
      </c>
      <c r="M133" s="178">
        <f>G133*(1+L133/100)</f>
        <v>0</v>
      </c>
      <c r="N133" s="176">
        <v>1.58E-3</v>
      </c>
      <c r="O133" s="176">
        <f>ROUND(E133*N133,2)</f>
        <v>2.29</v>
      </c>
      <c r="P133" s="176">
        <v>0</v>
      </c>
      <c r="Q133" s="176">
        <f>ROUND(E133*P133,2)</f>
        <v>0</v>
      </c>
      <c r="R133" s="178" t="s">
        <v>263</v>
      </c>
      <c r="S133" s="178" t="s">
        <v>119</v>
      </c>
      <c r="T133" s="179" t="s">
        <v>137</v>
      </c>
      <c r="U133" s="162">
        <v>0.214</v>
      </c>
      <c r="V133" s="162">
        <f>ROUND(E133*U133,2)</f>
        <v>310.29000000000002</v>
      </c>
      <c r="W133" s="162"/>
      <c r="X133" s="162" t="s">
        <v>121</v>
      </c>
      <c r="Y133" s="162" t="s">
        <v>122</v>
      </c>
      <c r="Z133" s="152"/>
      <c r="AA133" s="152"/>
      <c r="AB133" s="152"/>
      <c r="AC133" s="152"/>
      <c r="AD133" s="152"/>
      <c r="AE133" s="152"/>
      <c r="AF133" s="152"/>
      <c r="AG133" s="152" t="s">
        <v>123</v>
      </c>
      <c r="AH133" s="152"/>
      <c r="AI133" s="152"/>
      <c r="AJ133" s="152"/>
      <c r="AK133" s="152"/>
      <c r="AL133" s="152"/>
      <c r="AM133" s="152"/>
      <c r="AN133" s="152"/>
      <c r="AO133" s="152"/>
      <c r="AP133" s="152"/>
      <c r="AQ133" s="152"/>
      <c r="AR133" s="152"/>
      <c r="AS133" s="152"/>
      <c r="AT133" s="152"/>
      <c r="AU133" s="152"/>
      <c r="AV133" s="152"/>
      <c r="AW133" s="152"/>
      <c r="AX133" s="152"/>
      <c r="AY133" s="152"/>
      <c r="AZ133" s="152"/>
      <c r="BA133" s="152"/>
      <c r="BB133" s="152"/>
      <c r="BC133" s="152"/>
      <c r="BD133" s="152"/>
      <c r="BE133" s="152"/>
      <c r="BF133" s="152"/>
      <c r="BG133" s="152"/>
      <c r="BH133" s="152"/>
    </row>
    <row r="134" spans="1:60" ht="22.5" outlineLevel="2" x14ac:dyDescent="0.2">
      <c r="A134" s="159"/>
      <c r="B134" s="160"/>
      <c r="C134" s="190" t="s">
        <v>264</v>
      </c>
      <c r="D134" s="163"/>
      <c r="E134" s="164">
        <v>457.24</v>
      </c>
      <c r="F134" s="162"/>
      <c r="G134" s="162"/>
      <c r="H134" s="162"/>
      <c r="I134" s="162"/>
      <c r="J134" s="162"/>
      <c r="K134" s="162"/>
      <c r="L134" s="162"/>
      <c r="M134" s="162"/>
      <c r="N134" s="161"/>
      <c r="O134" s="161"/>
      <c r="P134" s="161"/>
      <c r="Q134" s="161"/>
      <c r="R134" s="162"/>
      <c r="S134" s="162"/>
      <c r="T134" s="162"/>
      <c r="U134" s="162"/>
      <c r="V134" s="162"/>
      <c r="W134" s="162"/>
      <c r="X134" s="162"/>
      <c r="Y134" s="162"/>
      <c r="Z134" s="152"/>
      <c r="AA134" s="152"/>
      <c r="AB134" s="152"/>
      <c r="AC134" s="152"/>
      <c r="AD134" s="152"/>
      <c r="AE134" s="152"/>
      <c r="AF134" s="152"/>
      <c r="AG134" s="152" t="s">
        <v>127</v>
      </c>
      <c r="AH134" s="152">
        <v>0</v>
      </c>
      <c r="AI134" s="152"/>
      <c r="AJ134" s="152"/>
      <c r="AK134" s="152"/>
      <c r="AL134" s="152"/>
      <c r="AM134" s="152"/>
      <c r="AN134" s="152"/>
      <c r="AO134" s="152"/>
      <c r="AP134" s="152"/>
      <c r="AQ134" s="152"/>
      <c r="AR134" s="152"/>
      <c r="AS134" s="152"/>
      <c r="AT134" s="152"/>
      <c r="AU134" s="152"/>
      <c r="AV134" s="152"/>
      <c r="AW134" s="152"/>
      <c r="AX134" s="152"/>
      <c r="AY134" s="152"/>
      <c r="AZ134" s="152"/>
      <c r="BA134" s="152"/>
      <c r="BB134" s="152"/>
      <c r="BC134" s="152"/>
      <c r="BD134" s="152"/>
      <c r="BE134" s="152"/>
      <c r="BF134" s="152"/>
      <c r="BG134" s="152"/>
      <c r="BH134" s="152"/>
    </row>
    <row r="135" spans="1:60" outlineLevel="3" x14ac:dyDescent="0.2">
      <c r="A135" s="159"/>
      <c r="B135" s="160"/>
      <c r="C135" s="190" t="s">
        <v>265</v>
      </c>
      <c r="D135" s="163"/>
      <c r="E135" s="164">
        <v>293.85000000000002</v>
      </c>
      <c r="F135" s="162"/>
      <c r="G135" s="162"/>
      <c r="H135" s="162"/>
      <c r="I135" s="162"/>
      <c r="J135" s="162"/>
      <c r="K135" s="162"/>
      <c r="L135" s="162"/>
      <c r="M135" s="162"/>
      <c r="N135" s="161"/>
      <c r="O135" s="161"/>
      <c r="P135" s="161"/>
      <c r="Q135" s="161"/>
      <c r="R135" s="162"/>
      <c r="S135" s="162"/>
      <c r="T135" s="162"/>
      <c r="U135" s="162"/>
      <c r="V135" s="162"/>
      <c r="W135" s="162"/>
      <c r="X135" s="162"/>
      <c r="Y135" s="162"/>
      <c r="Z135" s="152"/>
      <c r="AA135" s="152"/>
      <c r="AB135" s="152"/>
      <c r="AC135" s="152"/>
      <c r="AD135" s="152"/>
      <c r="AE135" s="152"/>
      <c r="AF135" s="152"/>
      <c r="AG135" s="152" t="s">
        <v>127</v>
      </c>
      <c r="AH135" s="152">
        <v>0</v>
      </c>
      <c r="AI135" s="152"/>
      <c r="AJ135" s="152"/>
      <c r="AK135" s="152"/>
      <c r="AL135" s="152"/>
      <c r="AM135" s="152"/>
      <c r="AN135" s="152"/>
      <c r="AO135" s="152"/>
      <c r="AP135" s="152"/>
      <c r="AQ135" s="152"/>
      <c r="AR135" s="152"/>
      <c r="AS135" s="152"/>
      <c r="AT135" s="152"/>
      <c r="AU135" s="152"/>
      <c r="AV135" s="152"/>
      <c r="AW135" s="152"/>
      <c r="AX135" s="152"/>
      <c r="AY135" s="152"/>
      <c r="AZ135" s="152"/>
      <c r="BA135" s="152"/>
      <c r="BB135" s="152"/>
      <c r="BC135" s="152"/>
      <c r="BD135" s="152"/>
      <c r="BE135" s="152"/>
      <c r="BF135" s="152"/>
      <c r="BG135" s="152"/>
      <c r="BH135" s="152"/>
    </row>
    <row r="136" spans="1:60" outlineLevel="3" x14ac:dyDescent="0.2">
      <c r="A136" s="159"/>
      <c r="B136" s="160"/>
      <c r="C136" s="190" t="s">
        <v>266</v>
      </c>
      <c r="D136" s="163"/>
      <c r="E136" s="164">
        <v>293.85000000000002</v>
      </c>
      <c r="F136" s="162"/>
      <c r="G136" s="162"/>
      <c r="H136" s="162"/>
      <c r="I136" s="162"/>
      <c r="J136" s="162"/>
      <c r="K136" s="162"/>
      <c r="L136" s="162"/>
      <c r="M136" s="162"/>
      <c r="N136" s="161"/>
      <c r="O136" s="161"/>
      <c r="P136" s="161"/>
      <c r="Q136" s="161"/>
      <c r="R136" s="162"/>
      <c r="S136" s="162"/>
      <c r="T136" s="162"/>
      <c r="U136" s="162"/>
      <c r="V136" s="162"/>
      <c r="W136" s="162"/>
      <c r="X136" s="162"/>
      <c r="Y136" s="162"/>
      <c r="Z136" s="152"/>
      <c r="AA136" s="152"/>
      <c r="AB136" s="152"/>
      <c r="AC136" s="152"/>
      <c r="AD136" s="152"/>
      <c r="AE136" s="152"/>
      <c r="AF136" s="152"/>
      <c r="AG136" s="152" t="s">
        <v>127</v>
      </c>
      <c r="AH136" s="152">
        <v>0</v>
      </c>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row>
    <row r="137" spans="1:60" outlineLevel="3" x14ac:dyDescent="0.2">
      <c r="A137" s="159"/>
      <c r="B137" s="160"/>
      <c r="C137" s="190" t="s">
        <v>267</v>
      </c>
      <c r="D137" s="163"/>
      <c r="E137" s="164">
        <v>405</v>
      </c>
      <c r="F137" s="162"/>
      <c r="G137" s="162"/>
      <c r="H137" s="162"/>
      <c r="I137" s="162"/>
      <c r="J137" s="162"/>
      <c r="K137" s="162"/>
      <c r="L137" s="162"/>
      <c r="M137" s="162"/>
      <c r="N137" s="161"/>
      <c r="O137" s="161"/>
      <c r="P137" s="161"/>
      <c r="Q137" s="161"/>
      <c r="R137" s="162"/>
      <c r="S137" s="162"/>
      <c r="T137" s="162"/>
      <c r="U137" s="162"/>
      <c r="V137" s="162"/>
      <c r="W137" s="162"/>
      <c r="X137" s="162"/>
      <c r="Y137" s="162"/>
      <c r="Z137" s="152"/>
      <c r="AA137" s="152"/>
      <c r="AB137" s="152"/>
      <c r="AC137" s="152"/>
      <c r="AD137" s="152"/>
      <c r="AE137" s="152"/>
      <c r="AF137" s="152"/>
      <c r="AG137" s="152" t="s">
        <v>127</v>
      </c>
      <c r="AH137" s="152">
        <v>0</v>
      </c>
      <c r="AI137" s="152"/>
      <c r="AJ137" s="152"/>
      <c r="AK137" s="152"/>
      <c r="AL137" s="152"/>
      <c r="AM137" s="152"/>
      <c r="AN137" s="152"/>
      <c r="AO137" s="152"/>
      <c r="AP137" s="152"/>
      <c r="AQ137" s="152"/>
      <c r="AR137" s="152"/>
      <c r="AS137" s="152"/>
      <c r="AT137" s="152"/>
      <c r="AU137" s="152"/>
      <c r="AV137" s="152"/>
      <c r="AW137" s="152"/>
      <c r="AX137" s="152"/>
      <c r="AY137" s="152"/>
      <c r="AZ137" s="152"/>
      <c r="BA137" s="152"/>
      <c r="BB137" s="152"/>
      <c r="BC137" s="152"/>
      <c r="BD137" s="152"/>
      <c r="BE137" s="152"/>
      <c r="BF137" s="152"/>
      <c r="BG137" s="152"/>
      <c r="BH137" s="152"/>
    </row>
    <row r="138" spans="1:60" x14ac:dyDescent="0.2">
      <c r="A138" s="166" t="s">
        <v>113</v>
      </c>
      <c r="B138" s="167" t="s">
        <v>69</v>
      </c>
      <c r="C138" s="188" t="s">
        <v>70</v>
      </c>
      <c r="D138" s="168"/>
      <c r="E138" s="169"/>
      <c r="F138" s="170"/>
      <c r="G138" s="170">
        <f>SUMIF(AG139:AG151,"&lt;&gt;NOR",G139:G151)</f>
        <v>0</v>
      </c>
      <c r="H138" s="170"/>
      <c r="I138" s="170">
        <f>SUM(I139:I151)</f>
        <v>0</v>
      </c>
      <c r="J138" s="170"/>
      <c r="K138" s="170">
        <f>SUM(K139:K151)</f>
        <v>0</v>
      </c>
      <c r="L138" s="170"/>
      <c r="M138" s="170">
        <f>SUM(M139:M151)</f>
        <v>0</v>
      </c>
      <c r="N138" s="169"/>
      <c r="O138" s="169">
        <f>SUM(O139:O151)</f>
        <v>6.9999999999999993E-2</v>
      </c>
      <c r="P138" s="169"/>
      <c r="Q138" s="169">
        <f>SUM(Q139:Q151)</f>
        <v>9.3000000000000007</v>
      </c>
      <c r="R138" s="170"/>
      <c r="S138" s="170"/>
      <c r="T138" s="171"/>
      <c r="U138" s="165"/>
      <c r="V138" s="165">
        <f>SUM(V139:V151)</f>
        <v>583.61</v>
      </c>
      <c r="W138" s="165"/>
      <c r="X138" s="165"/>
      <c r="Y138" s="165"/>
      <c r="AG138" t="s">
        <v>114</v>
      </c>
    </row>
    <row r="139" spans="1:60" ht="56.25" outlineLevel="1" x14ac:dyDescent="0.2">
      <c r="A139" s="173">
        <v>10</v>
      </c>
      <c r="B139" s="174" t="s">
        <v>268</v>
      </c>
      <c r="C139" s="189" t="s">
        <v>269</v>
      </c>
      <c r="D139" s="175" t="s">
        <v>135</v>
      </c>
      <c r="E139" s="176">
        <v>1549.94</v>
      </c>
      <c r="F139" s="177"/>
      <c r="G139" s="178">
        <f>ROUND(E139*F139,2)</f>
        <v>0</v>
      </c>
      <c r="H139" s="177"/>
      <c r="I139" s="178">
        <f>ROUND(E139*H139,2)</f>
        <v>0</v>
      </c>
      <c r="J139" s="177"/>
      <c r="K139" s="178">
        <f>ROUND(E139*J139,2)</f>
        <v>0</v>
      </c>
      <c r="L139" s="178">
        <v>21</v>
      </c>
      <c r="M139" s="178">
        <f>G139*(1+L139/100)</f>
        <v>0</v>
      </c>
      <c r="N139" s="176">
        <v>4.0000000000000003E-5</v>
      </c>
      <c r="O139" s="176">
        <f>ROUND(E139*N139,2)</f>
        <v>0.06</v>
      </c>
      <c r="P139" s="176">
        <v>0</v>
      </c>
      <c r="Q139" s="176">
        <f>ROUND(E139*P139,2)</f>
        <v>0</v>
      </c>
      <c r="R139" s="178" t="s">
        <v>118</v>
      </c>
      <c r="S139" s="178" t="s">
        <v>119</v>
      </c>
      <c r="T139" s="179" t="s">
        <v>137</v>
      </c>
      <c r="U139" s="162">
        <v>0.308</v>
      </c>
      <c r="V139" s="162">
        <f>ROUND(E139*U139,2)</f>
        <v>477.38</v>
      </c>
      <c r="W139" s="162"/>
      <c r="X139" s="162" t="s">
        <v>121</v>
      </c>
      <c r="Y139" s="162" t="s">
        <v>122</v>
      </c>
      <c r="Z139" s="152"/>
      <c r="AA139" s="152"/>
      <c r="AB139" s="152"/>
      <c r="AC139" s="152"/>
      <c r="AD139" s="152"/>
      <c r="AE139" s="152"/>
      <c r="AF139" s="152"/>
      <c r="AG139" s="152" t="s">
        <v>123</v>
      </c>
      <c r="AH139" s="152"/>
      <c r="AI139" s="152"/>
      <c r="AJ139" s="152"/>
      <c r="AK139" s="152"/>
      <c r="AL139" s="152"/>
      <c r="AM139" s="152"/>
      <c r="AN139" s="152"/>
      <c r="AO139" s="152"/>
      <c r="AP139" s="152"/>
      <c r="AQ139" s="152"/>
      <c r="AR139" s="152"/>
      <c r="AS139" s="152"/>
      <c r="AT139" s="152"/>
      <c r="AU139" s="152"/>
      <c r="AV139" s="152"/>
      <c r="AW139" s="152"/>
      <c r="AX139" s="152"/>
      <c r="AY139" s="152"/>
      <c r="AZ139" s="152"/>
      <c r="BA139" s="152"/>
      <c r="BB139" s="152"/>
      <c r="BC139" s="152"/>
      <c r="BD139" s="152"/>
      <c r="BE139" s="152"/>
      <c r="BF139" s="152"/>
      <c r="BG139" s="152"/>
      <c r="BH139" s="152"/>
    </row>
    <row r="140" spans="1:60" ht="22.5" outlineLevel="2" x14ac:dyDescent="0.2">
      <c r="A140" s="159"/>
      <c r="B140" s="160"/>
      <c r="C140" s="190" t="s">
        <v>264</v>
      </c>
      <c r="D140" s="163"/>
      <c r="E140" s="164">
        <v>457.24</v>
      </c>
      <c r="F140" s="162"/>
      <c r="G140" s="162"/>
      <c r="H140" s="162"/>
      <c r="I140" s="162"/>
      <c r="J140" s="162"/>
      <c r="K140" s="162"/>
      <c r="L140" s="162"/>
      <c r="M140" s="162"/>
      <c r="N140" s="161"/>
      <c r="O140" s="161"/>
      <c r="P140" s="161"/>
      <c r="Q140" s="161"/>
      <c r="R140" s="162"/>
      <c r="S140" s="162"/>
      <c r="T140" s="162"/>
      <c r="U140" s="162"/>
      <c r="V140" s="162"/>
      <c r="W140" s="162"/>
      <c r="X140" s="162"/>
      <c r="Y140" s="162"/>
      <c r="Z140" s="152"/>
      <c r="AA140" s="152"/>
      <c r="AB140" s="152"/>
      <c r="AC140" s="152"/>
      <c r="AD140" s="152"/>
      <c r="AE140" s="152"/>
      <c r="AF140" s="152"/>
      <c r="AG140" s="152" t="s">
        <v>127</v>
      </c>
      <c r="AH140" s="152">
        <v>0</v>
      </c>
      <c r="AI140" s="152"/>
      <c r="AJ140" s="152"/>
      <c r="AK140" s="152"/>
      <c r="AL140" s="152"/>
      <c r="AM140" s="152"/>
      <c r="AN140" s="152"/>
      <c r="AO140" s="152"/>
      <c r="AP140" s="152"/>
      <c r="AQ140" s="152"/>
      <c r="AR140" s="152"/>
      <c r="AS140" s="152"/>
      <c r="AT140" s="152"/>
      <c r="AU140" s="152"/>
      <c r="AV140" s="152"/>
      <c r="AW140" s="152"/>
      <c r="AX140" s="152"/>
      <c r="AY140" s="152"/>
      <c r="AZ140" s="152"/>
      <c r="BA140" s="152"/>
      <c r="BB140" s="152"/>
      <c r="BC140" s="152"/>
      <c r="BD140" s="152"/>
      <c r="BE140" s="152"/>
      <c r="BF140" s="152"/>
      <c r="BG140" s="152"/>
      <c r="BH140" s="152"/>
    </row>
    <row r="141" spans="1:60" outlineLevel="3" x14ac:dyDescent="0.2">
      <c r="A141" s="159"/>
      <c r="B141" s="160"/>
      <c r="C141" s="190" t="s">
        <v>265</v>
      </c>
      <c r="D141" s="163"/>
      <c r="E141" s="164">
        <v>293.85000000000002</v>
      </c>
      <c r="F141" s="162"/>
      <c r="G141" s="162"/>
      <c r="H141" s="162"/>
      <c r="I141" s="162"/>
      <c r="J141" s="162"/>
      <c r="K141" s="162"/>
      <c r="L141" s="162"/>
      <c r="M141" s="162"/>
      <c r="N141" s="161"/>
      <c r="O141" s="161"/>
      <c r="P141" s="161"/>
      <c r="Q141" s="161"/>
      <c r="R141" s="162"/>
      <c r="S141" s="162"/>
      <c r="T141" s="162"/>
      <c r="U141" s="162"/>
      <c r="V141" s="162"/>
      <c r="W141" s="162"/>
      <c r="X141" s="162"/>
      <c r="Y141" s="162"/>
      <c r="Z141" s="152"/>
      <c r="AA141" s="152"/>
      <c r="AB141" s="152"/>
      <c r="AC141" s="152"/>
      <c r="AD141" s="152"/>
      <c r="AE141" s="152"/>
      <c r="AF141" s="152"/>
      <c r="AG141" s="152" t="s">
        <v>127</v>
      </c>
      <c r="AH141" s="152">
        <v>0</v>
      </c>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row>
    <row r="142" spans="1:60" outlineLevel="3" x14ac:dyDescent="0.2">
      <c r="A142" s="159"/>
      <c r="B142" s="160"/>
      <c r="C142" s="190" t="s">
        <v>266</v>
      </c>
      <c r="D142" s="163"/>
      <c r="E142" s="164">
        <v>293.85000000000002</v>
      </c>
      <c r="F142" s="162"/>
      <c r="G142" s="162"/>
      <c r="H142" s="162"/>
      <c r="I142" s="162"/>
      <c r="J142" s="162"/>
      <c r="K142" s="162"/>
      <c r="L142" s="162"/>
      <c r="M142" s="162"/>
      <c r="N142" s="161"/>
      <c r="O142" s="161"/>
      <c r="P142" s="161"/>
      <c r="Q142" s="161"/>
      <c r="R142" s="162"/>
      <c r="S142" s="162"/>
      <c r="T142" s="162"/>
      <c r="U142" s="162"/>
      <c r="V142" s="162"/>
      <c r="W142" s="162"/>
      <c r="X142" s="162"/>
      <c r="Y142" s="162"/>
      <c r="Z142" s="152"/>
      <c r="AA142" s="152"/>
      <c r="AB142" s="152"/>
      <c r="AC142" s="152"/>
      <c r="AD142" s="152"/>
      <c r="AE142" s="152"/>
      <c r="AF142" s="152"/>
      <c r="AG142" s="152" t="s">
        <v>127</v>
      </c>
      <c r="AH142" s="152">
        <v>0</v>
      </c>
      <c r="AI142" s="152"/>
      <c r="AJ142" s="152"/>
      <c r="AK142" s="152"/>
      <c r="AL142" s="152"/>
      <c r="AM142" s="152"/>
      <c r="AN142" s="152"/>
      <c r="AO142" s="152"/>
      <c r="AP142" s="152"/>
      <c r="AQ142" s="152"/>
      <c r="AR142" s="152"/>
      <c r="AS142" s="152"/>
      <c r="AT142" s="152"/>
      <c r="AU142" s="152"/>
      <c r="AV142" s="152"/>
      <c r="AW142" s="152"/>
      <c r="AX142" s="152"/>
      <c r="AY142" s="152"/>
      <c r="AZ142" s="152"/>
      <c r="BA142" s="152"/>
      <c r="BB142" s="152"/>
      <c r="BC142" s="152"/>
      <c r="BD142" s="152"/>
      <c r="BE142" s="152"/>
      <c r="BF142" s="152"/>
      <c r="BG142" s="152"/>
      <c r="BH142" s="152"/>
    </row>
    <row r="143" spans="1:60" outlineLevel="3" x14ac:dyDescent="0.2">
      <c r="A143" s="159"/>
      <c r="B143" s="160"/>
      <c r="C143" s="190" t="s">
        <v>267</v>
      </c>
      <c r="D143" s="163"/>
      <c r="E143" s="164">
        <v>405</v>
      </c>
      <c r="F143" s="162"/>
      <c r="G143" s="162"/>
      <c r="H143" s="162"/>
      <c r="I143" s="162"/>
      <c r="J143" s="162"/>
      <c r="K143" s="162"/>
      <c r="L143" s="162"/>
      <c r="M143" s="162"/>
      <c r="N143" s="161"/>
      <c r="O143" s="161"/>
      <c r="P143" s="161"/>
      <c r="Q143" s="161"/>
      <c r="R143" s="162"/>
      <c r="S143" s="162"/>
      <c r="T143" s="162"/>
      <c r="U143" s="162"/>
      <c r="V143" s="162"/>
      <c r="W143" s="162"/>
      <c r="X143" s="162"/>
      <c r="Y143" s="162"/>
      <c r="Z143" s="152"/>
      <c r="AA143" s="152"/>
      <c r="AB143" s="152"/>
      <c r="AC143" s="152"/>
      <c r="AD143" s="152"/>
      <c r="AE143" s="152"/>
      <c r="AF143" s="152"/>
      <c r="AG143" s="152" t="s">
        <v>127</v>
      </c>
      <c r="AH143" s="152">
        <v>0</v>
      </c>
      <c r="AI143" s="152"/>
      <c r="AJ143" s="152"/>
      <c r="AK143" s="152"/>
      <c r="AL143" s="152"/>
      <c r="AM143" s="152"/>
      <c r="AN143" s="152"/>
      <c r="AO143" s="152"/>
      <c r="AP143" s="152"/>
      <c r="AQ143" s="152"/>
      <c r="AR143" s="152"/>
      <c r="AS143" s="152"/>
      <c r="AT143" s="152"/>
      <c r="AU143" s="152"/>
      <c r="AV143" s="152"/>
      <c r="AW143" s="152"/>
      <c r="AX143" s="152"/>
      <c r="AY143" s="152"/>
      <c r="AZ143" s="152"/>
      <c r="BA143" s="152"/>
      <c r="BB143" s="152"/>
      <c r="BC143" s="152"/>
      <c r="BD143" s="152"/>
      <c r="BE143" s="152"/>
      <c r="BF143" s="152"/>
      <c r="BG143" s="152"/>
      <c r="BH143" s="152"/>
    </row>
    <row r="144" spans="1:60" outlineLevel="3" x14ac:dyDescent="0.2">
      <c r="A144" s="159"/>
      <c r="B144" s="160"/>
      <c r="C144" s="190" t="s">
        <v>270</v>
      </c>
      <c r="D144" s="163"/>
      <c r="E144" s="164">
        <v>100</v>
      </c>
      <c r="F144" s="162"/>
      <c r="G144" s="162"/>
      <c r="H144" s="162"/>
      <c r="I144" s="162"/>
      <c r="J144" s="162"/>
      <c r="K144" s="162"/>
      <c r="L144" s="162"/>
      <c r="M144" s="162"/>
      <c r="N144" s="161"/>
      <c r="O144" s="161"/>
      <c r="P144" s="161"/>
      <c r="Q144" s="161"/>
      <c r="R144" s="162"/>
      <c r="S144" s="162"/>
      <c r="T144" s="162"/>
      <c r="U144" s="162"/>
      <c r="V144" s="162"/>
      <c r="W144" s="162"/>
      <c r="X144" s="162"/>
      <c r="Y144" s="162"/>
      <c r="Z144" s="152"/>
      <c r="AA144" s="152"/>
      <c r="AB144" s="152"/>
      <c r="AC144" s="152"/>
      <c r="AD144" s="152"/>
      <c r="AE144" s="152"/>
      <c r="AF144" s="152"/>
      <c r="AG144" s="152" t="s">
        <v>127</v>
      </c>
      <c r="AH144" s="152">
        <v>0</v>
      </c>
      <c r="AI144" s="152"/>
      <c r="AJ144" s="152"/>
      <c r="AK144" s="152"/>
      <c r="AL144" s="152"/>
      <c r="AM144" s="152"/>
      <c r="AN144" s="152"/>
      <c r="AO144" s="152"/>
      <c r="AP144" s="152"/>
      <c r="AQ144" s="152"/>
      <c r="AR144" s="152"/>
      <c r="AS144" s="152"/>
      <c r="AT144" s="152"/>
      <c r="AU144" s="152"/>
      <c r="AV144" s="152"/>
      <c r="AW144" s="152"/>
      <c r="AX144" s="152"/>
      <c r="AY144" s="152"/>
      <c r="AZ144" s="152"/>
      <c r="BA144" s="152"/>
      <c r="BB144" s="152"/>
      <c r="BC144" s="152"/>
      <c r="BD144" s="152"/>
      <c r="BE144" s="152"/>
      <c r="BF144" s="152"/>
      <c r="BG144" s="152"/>
      <c r="BH144" s="152"/>
    </row>
    <row r="145" spans="1:60" outlineLevel="1" x14ac:dyDescent="0.2">
      <c r="A145" s="173">
        <v>11</v>
      </c>
      <c r="B145" s="174" t="s">
        <v>271</v>
      </c>
      <c r="C145" s="189" t="s">
        <v>272</v>
      </c>
      <c r="D145" s="175" t="s">
        <v>135</v>
      </c>
      <c r="E145" s="176">
        <v>4649.82</v>
      </c>
      <c r="F145" s="177"/>
      <c r="G145" s="178">
        <f>ROUND(E145*F145,2)</f>
        <v>0</v>
      </c>
      <c r="H145" s="177"/>
      <c r="I145" s="178">
        <f>ROUND(E145*H145,2)</f>
        <v>0</v>
      </c>
      <c r="J145" s="177"/>
      <c r="K145" s="178">
        <f>ROUND(E145*J145,2)</f>
        <v>0</v>
      </c>
      <c r="L145" s="178">
        <v>21</v>
      </c>
      <c r="M145" s="178">
        <f>G145*(1+L145/100)</f>
        <v>0</v>
      </c>
      <c r="N145" s="176">
        <v>0</v>
      </c>
      <c r="O145" s="176">
        <f>ROUND(E145*N145,2)</f>
        <v>0</v>
      </c>
      <c r="P145" s="176">
        <v>2E-3</v>
      </c>
      <c r="Q145" s="176">
        <f>ROUND(E145*P145,2)</f>
        <v>9.3000000000000007</v>
      </c>
      <c r="R145" s="178" t="s">
        <v>136</v>
      </c>
      <c r="S145" s="178" t="s">
        <v>119</v>
      </c>
      <c r="T145" s="179" t="s">
        <v>137</v>
      </c>
      <c r="U145" s="162">
        <v>1.4999999999999999E-2</v>
      </c>
      <c r="V145" s="162">
        <f>ROUND(E145*U145,2)</f>
        <v>69.75</v>
      </c>
      <c r="W145" s="162"/>
      <c r="X145" s="162" t="s">
        <v>121</v>
      </c>
      <c r="Y145" s="162" t="s">
        <v>122</v>
      </c>
      <c r="Z145" s="152"/>
      <c r="AA145" s="152"/>
      <c r="AB145" s="152"/>
      <c r="AC145" s="152"/>
      <c r="AD145" s="152"/>
      <c r="AE145" s="152"/>
      <c r="AF145" s="152"/>
      <c r="AG145" s="152" t="s">
        <v>123</v>
      </c>
      <c r="AH145" s="152"/>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row>
    <row r="146" spans="1:60" outlineLevel="2" x14ac:dyDescent="0.2">
      <c r="A146" s="159"/>
      <c r="B146" s="160"/>
      <c r="C146" s="190" t="s">
        <v>273</v>
      </c>
      <c r="D146" s="163"/>
      <c r="E146" s="164">
        <v>4649.82</v>
      </c>
      <c r="F146" s="162"/>
      <c r="G146" s="162"/>
      <c r="H146" s="162"/>
      <c r="I146" s="162"/>
      <c r="J146" s="162"/>
      <c r="K146" s="162"/>
      <c r="L146" s="162"/>
      <c r="M146" s="162"/>
      <c r="N146" s="161"/>
      <c r="O146" s="161"/>
      <c r="P146" s="161"/>
      <c r="Q146" s="161"/>
      <c r="R146" s="162"/>
      <c r="S146" s="162"/>
      <c r="T146" s="162"/>
      <c r="U146" s="162"/>
      <c r="V146" s="162"/>
      <c r="W146" s="162"/>
      <c r="X146" s="162"/>
      <c r="Y146" s="162"/>
      <c r="Z146" s="152"/>
      <c r="AA146" s="152"/>
      <c r="AB146" s="152"/>
      <c r="AC146" s="152"/>
      <c r="AD146" s="152"/>
      <c r="AE146" s="152"/>
      <c r="AF146" s="152"/>
      <c r="AG146" s="152" t="s">
        <v>127</v>
      </c>
      <c r="AH146" s="152">
        <v>0</v>
      </c>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row>
    <row r="147" spans="1:60" outlineLevel="1" x14ac:dyDescent="0.2">
      <c r="A147" s="173">
        <v>12</v>
      </c>
      <c r="B147" s="174" t="s">
        <v>274</v>
      </c>
      <c r="C147" s="189" t="s">
        <v>275</v>
      </c>
      <c r="D147" s="175" t="s">
        <v>135</v>
      </c>
      <c r="E147" s="176">
        <v>32</v>
      </c>
      <c r="F147" s="177"/>
      <c r="G147" s="178">
        <f>ROUND(E147*F147,2)</f>
        <v>0</v>
      </c>
      <c r="H147" s="177"/>
      <c r="I147" s="178">
        <f>ROUND(E147*H147,2)</f>
        <v>0</v>
      </c>
      <c r="J147" s="177"/>
      <c r="K147" s="178">
        <f>ROUND(E147*J147,2)</f>
        <v>0</v>
      </c>
      <c r="L147" s="178">
        <v>21</v>
      </c>
      <c r="M147" s="178">
        <f>G147*(1+L147/100)</f>
        <v>0</v>
      </c>
      <c r="N147" s="176">
        <v>1.6000000000000001E-4</v>
      </c>
      <c r="O147" s="176">
        <f>ROUND(E147*N147,2)</f>
        <v>0.01</v>
      </c>
      <c r="P147" s="176">
        <v>0</v>
      </c>
      <c r="Q147" s="176">
        <f>ROUND(E147*P147,2)</f>
        <v>0</v>
      </c>
      <c r="R147" s="178"/>
      <c r="S147" s="178" t="s">
        <v>276</v>
      </c>
      <c r="T147" s="179" t="s">
        <v>120</v>
      </c>
      <c r="U147" s="162">
        <v>0.14000000000000001</v>
      </c>
      <c r="V147" s="162">
        <f>ROUND(E147*U147,2)</f>
        <v>4.4800000000000004</v>
      </c>
      <c r="W147" s="162"/>
      <c r="X147" s="162" t="s">
        <v>121</v>
      </c>
      <c r="Y147" s="162" t="s">
        <v>122</v>
      </c>
      <c r="Z147" s="152"/>
      <c r="AA147" s="152"/>
      <c r="AB147" s="152"/>
      <c r="AC147" s="152"/>
      <c r="AD147" s="152"/>
      <c r="AE147" s="152"/>
      <c r="AF147" s="152"/>
      <c r="AG147" s="152" t="s">
        <v>123</v>
      </c>
      <c r="AH147" s="152"/>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row>
    <row r="148" spans="1:60" ht="22.5" outlineLevel="2" x14ac:dyDescent="0.2">
      <c r="A148" s="159"/>
      <c r="B148" s="160"/>
      <c r="C148" s="190" t="s">
        <v>277</v>
      </c>
      <c r="D148" s="163"/>
      <c r="E148" s="164">
        <v>12</v>
      </c>
      <c r="F148" s="162"/>
      <c r="G148" s="162"/>
      <c r="H148" s="162"/>
      <c r="I148" s="162"/>
      <c r="J148" s="162"/>
      <c r="K148" s="162"/>
      <c r="L148" s="162"/>
      <c r="M148" s="162"/>
      <c r="N148" s="161"/>
      <c r="O148" s="161"/>
      <c r="P148" s="161"/>
      <c r="Q148" s="161"/>
      <c r="R148" s="162"/>
      <c r="S148" s="162"/>
      <c r="T148" s="162"/>
      <c r="U148" s="162"/>
      <c r="V148" s="162"/>
      <c r="W148" s="162"/>
      <c r="X148" s="162"/>
      <c r="Y148" s="162"/>
      <c r="Z148" s="152"/>
      <c r="AA148" s="152"/>
      <c r="AB148" s="152"/>
      <c r="AC148" s="152"/>
      <c r="AD148" s="152"/>
      <c r="AE148" s="152"/>
      <c r="AF148" s="152"/>
      <c r="AG148" s="152" t="s">
        <v>127</v>
      </c>
      <c r="AH148" s="152">
        <v>0</v>
      </c>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row>
    <row r="149" spans="1:60" ht="22.5" outlineLevel="3" x14ac:dyDescent="0.2">
      <c r="A149" s="159"/>
      <c r="B149" s="160"/>
      <c r="C149" s="190" t="s">
        <v>278</v>
      </c>
      <c r="D149" s="163"/>
      <c r="E149" s="164">
        <v>20</v>
      </c>
      <c r="F149" s="162"/>
      <c r="G149" s="162"/>
      <c r="H149" s="162"/>
      <c r="I149" s="162"/>
      <c r="J149" s="162"/>
      <c r="K149" s="162"/>
      <c r="L149" s="162"/>
      <c r="M149" s="162"/>
      <c r="N149" s="161"/>
      <c r="O149" s="161"/>
      <c r="P149" s="161"/>
      <c r="Q149" s="161"/>
      <c r="R149" s="162"/>
      <c r="S149" s="162"/>
      <c r="T149" s="162"/>
      <c r="U149" s="162"/>
      <c r="V149" s="162"/>
      <c r="W149" s="162"/>
      <c r="X149" s="162"/>
      <c r="Y149" s="162"/>
      <c r="Z149" s="152"/>
      <c r="AA149" s="152"/>
      <c r="AB149" s="152"/>
      <c r="AC149" s="152"/>
      <c r="AD149" s="152"/>
      <c r="AE149" s="152"/>
      <c r="AF149" s="152"/>
      <c r="AG149" s="152" t="s">
        <v>127</v>
      </c>
      <c r="AH149" s="152">
        <v>0</v>
      </c>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row>
    <row r="150" spans="1:60" outlineLevel="1" x14ac:dyDescent="0.2">
      <c r="A150" s="173">
        <v>13</v>
      </c>
      <c r="B150" s="174" t="s">
        <v>279</v>
      </c>
      <c r="C150" s="189" t="s">
        <v>280</v>
      </c>
      <c r="D150" s="175" t="s">
        <v>281</v>
      </c>
      <c r="E150" s="176">
        <v>32</v>
      </c>
      <c r="F150" s="177"/>
      <c r="G150" s="178">
        <f>ROUND(E150*F150,2)</f>
        <v>0</v>
      </c>
      <c r="H150" s="177"/>
      <c r="I150" s="178">
        <f>ROUND(E150*H150,2)</f>
        <v>0</v>
      </c>
      <c r="J150" s="177"/>
      <c r="K150" s="178">
        <f>ROUND(E150*J150,2)</f>
        <v>0</v>
      </c>
      <c r="L150" s="178">
        <v>21</v>
      </c>
      <c r="M150" s="178">
        <f>G150*(1+L150/100)</f>
        <v>0</v>
      </c>
      <c r="N150" s="176">
        <v>0</v>
      </c>
      <c r="O150" s="176">
        <f>ROUND(E150*N150,2)</f>
        <v>0</v>
      </c>
      <c r="P150" s="176">
        <v>0</v>
      </c>
      <c r="Q150" s="176">
        <f>ROUND(E150*P150,2)</f>
        <v>0</v>
      </c>
      <c r="R150" s="178" t="s">
        <v>282</v>
      </c>
      <c r="S150" s="178" t="s">
        <v>119</v>
      </c>
      <c r="T150" s="179" t="s">
        <v>137</v>
      </c>
      <c r="U150" s="162">
        <v>1</v>
      </c>
      <c r="V150" s="162">
        <f>ROUND(E150*U150,2)</f>
        <v>32</v>
      </c>
      <c r="W150" s="162"/>
      <c r="X150" s="162" t="s">
        <v>283</v>
      </c>
      <c r="Y150" s="162" t="s">
        <v>122</v>
      </c>
      <c r="Z150" s="152"/>
      <c r="AA150" s="152"/>
      <c r="AB150" s="152"/>
      <c r="AC150" s="152"/>
      <c r="AD150" s="152"/>
      <c r="AE150" s="152"/>
      <c r="AF150" s="152"/>
      <c r="AG150" s="152" t="s">
        <v>284</v>
      </c>
      <c r="AH150" s="152"/>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row>
    <row r="151" spans="1:60" outlineLevel="2" x14ac:dyDescent="0.2">
      <c r="A151" s="159"/>
      <c r="B151" s="160"/>
      <c r="C151" s="190" t="s">
        <v>285</v>
      </c>
      <c r="D151" s="163"/>
      <c r="E151" s="164">
        <v>32</v>
      </c>
      <c r="F151" s="162"/>
      <c r="G151" s="162"/>
      <c r="H151" s="162"/>
      <c r="I151" s="162"/>
      <c r="J151" s="162"/>
      <c r="K151" s="162"/>
      <c r="L151" s="162"/>
      <c r="M151" s="162"/>
      <c r="N151" s="161"/>
      <c r="O151" s="161"/>
      <c r="P151" s="161"/>
      <c r="Q151" s="161"/>
      <c r="R151" s="162"/>
      <c r="S151" s="162"/>
      <c r="T151" s="162"/>
      <c r="U151" s="162"/>
      <c r="V151" s="162"/>
      <c r="W151" s="162"/>
      <c r="X151" s="162"/>
      <c r="Y151" s="162"/>
      <c r="Z151" s="152"/>
      <c r="AA151" s="152"/>
      <c r="AB151" s="152"/>
      <c r="AC151" s="152"/>
      <c r="AD151" s="152"/>
      <c r="AE151" s="152"/>
      <c r="AF151" s="152"/>
      <c r="AG151" s="152" t="s">
        <v>127</v>
      </c>
      <c r="AH151" s="152">
        <v>0</v>
      </c>
      <c r="AI151" s="152"/>
      <c r="AJ151" s="152"/>
      <c r="AK151" s="152"/>
      <c r="AL151" s="152"/>
      <c r="AM151" s="152"/>
      <c r="AN151" s="152"/>
      <c r="AO151" s="152"/>
      <c r="AP151" s="152"/>
      <c r="AQ151" s="152"/>
      <c r="AR151" s="152"/>
      <c r="AS151" s="152"/>
      <c r="AT151" s="152"/>
      <c r="AU151" s="152"/>
      <c r="AV151" s="152"/>
      <c r="AW151" s="152"/>
      <c r="AX151" s="152"/>
      <c r="AY151" s="152"/>
      <c r="AZ151" s="152"/>
      <c r="BA151" s="152"/>
      <c r="BB151" s="152"/>
      <c r="BC151" s="152"/>
      <c r="BD151" s="152"/>
      <c r="BE151" s="152"/>
      <c r="BF151" s="152"/>
      <c r="BG151" s="152"/>
      <c r="BH151" s="152"/>
    </row>
    <row r="152" spans="1:60" x14ac:dyDescent="0.2">
      <c r="A152" s="166" t="s">
        <v>113</v>
      </c>
      <c r="B152" s="167" t="s">
        <v>71</v>
      </c>
      <c r="C152" s="188" t="s">
        <v>72</v>
      </c>
      <c r="D152" s="168"/>
      <c r="E152" s="169"/>
      <c r="F152" s="170"/>
      <c r="G152" s="170">
        <f>SUMIF(AG153:AG176,"&lt;&gt;NOR",G153:G176)</f>
        <v>0</v>
      </c>
      <c r="H152" s="170"/>
      <c r="I152" s="170">
        <f>SUM(I153:I176)</f>
        <v>0</v>
      </c>
      <c r="J152" s="170"/>
      <c r="K152" s="170">
        <f>SUM(K153:K176)</f>
        <v>0</v>
      </c>
      <c r="L152" s="170"/>
      <c r="M152" s="170">
        <f>SUM(M153:M176)</f>
        <v>0</v>
      </c>
      <c r="N152" s="169"/>
      <c r="O152" s="169">
        <f>SUM(O153:O176)</f>
        <v>2.87</v>
      </c>
      <c r="P152" s="169"/>
      <c r="Q152" s="169">
        <f>SUM(Q153:Q176)</f>
        <v>0</v>
      </c>
      <c r="R152" s="170"/>
      <c r="S152" s="170"/>
      <c r="T152" s="171"/>
      <c r="U152" s="165"/>
      <c r="V152" s="165">
        <f>SUM(V153:V176)</f>
        <v>191.01000000000002</v>
      </c>
      <c r="W152" s="165"/>
      <c r="X152" s="165"/>
      <c r="Y152" s="165"/>
      <c r="AG152" t="s">
        <v>114</v>
      </c>
    </row>
    <row r="153" spans="1:60" ht="22.5" outlineLevel="1" x14ac:dyDescent="0.2">
      <c r="A153" s="173">
        <v>14</v>
      </c>
      <c r="B153" s="174" t="s">
        <v>286</v>
      </c>
      <c r="C153" s="189" t="s">
        <v>287</v>
      </c>
      <c r="D153" s="175" t="s">
        <v>288</v>
      </c>
      <c r="E153" s="176">
        <v>11</v>
      </c>
      <c r="F153" s="177"/>
      <c r="G153" s="178">
        <f>ROUND(E153*F153,2)</f>
        <v>0</v>
      </c>
      <c r="H153" s="177"/>
      <c r="I153" s="178">
        <f>ROUND(E153*H153,2)</f>
        <v>0</v>
      </c>
      <c r="J153" s="177"/>
      <c r="K153" s="178">
        <f>ROUND(E153*J153,2)</f>
        <v>0</v>
      </c>
      <c r="L153" s="178">
        <v>21</v>
      </c>
      <c r="M153" s="178">
        <f>G153*(1+L153/100)</f>
        <v>0</v>
      </c>
      <c r="N153" s="176">
        <v>1.405E-2</v>
      </c>
      <c r="O153" s="176">
        <f>ROUND(E153*N153,2)</f>
        <v>0.15</v>
      </c>
      <c r="P153" s="176">
        <v>0</v>
      </c>
      <c r="Q153" s="176">
        <f>ROUND(E153*P153,2)</f>
        <v>0</v>
      </c>
      <c r="R153" s="178" t="s">
        <v>118</v>
      </c>
      <c r="S153" s="178" t="s">
        <v>119</v>
      </c>
      <c r="T153" s="179" t="s">
        <v>137</v>
      </c>
      <c r="U153" s="162">
        <v>1.05</v>
      </c>
      <c r="V153" s="162">
        <f>ROUND(E153*U153,2)</f>
        <v>11.55</v>
      </c>
      <c r="W153" s="162"/>
      <c r="X153" s="162" t="s">
        <v>121</v>
      </c>
      <c r="Y153" s="162" t="s">
        <v>122</v>
      </c>
      <c r="Z153" s="152"/>
      <c r="AA153" s="152"/>
      <c r="AB153" s="152"/>
      <c r="AC153" s="152"/>
      <c r="AD153" s="152"/>
      <c r="AE153" s="152"/>
      <c r="AF153" s="152"/>
      <c r="AG153" s="152" t="s">
        <v>123</v>
      </c>
      <c r="AH153" s="152"/>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row>
    <row r="154" spans="1:60" outlineLevel="2" x14ac:dyDescent="0.2">
      <c r="A154" s="159"/>
      <c r="B154" s="160"/>
      <c r="C154" s="291" t="s">
        <v>387</v>
      </c>
      <c r="D154" s="292"/>
      <c r="E154" s="292"/>
      <c r="F154" s="292"/>
      <c r="G154" s="292"/>
      <c r="H154" s="162"/>
      <c r="I154" s="162"/>
      <c r="J154" s="162"/>
      <c r="K154" s="162"/>
      <c r="L154" s="162"/>
      <c r="M154" s="162"/>
      <c r="N154" s="161"/>
      <c r="O154" s="161"/>
      <c r="P154" s="161"/>
      <c r="Q154" s="161"/>
      <c r="R154" s="162"/>
      <c r="S154" s="162"/>
      <c r="T154" s="162"/>
      <c r="U154" s="162"/>
      <c r="V154" s="162"/>
      <c r="W154" s="162"/>
      <c r="X154" s="162"/>
      <c r="Y154" s="162"/>
      <c r="Z154" s="152"/>
      <c r="AA154" s="152"/>
      <c r="AB154" s="152"/>
      <c r="AC154" s="152"/>
      <c r="AD154" s="152"/>
      <c r="AE154" s="152"/>
      <c r="AF154" s="152"/>
      <c r="AG154" s="152" t="s">
        <v>125</v>
      </c>
      <c r="AH154" s="152"/>
      <c r="AI154" s="152"/>
      <c r="AJ154" s="152"/>
      <c r="AK154" s="152"/>
      <c r="AL154" s="152"/>
      <c r="AM154" s="152"/>
      <c r="AN154" s="152"/>
      <c r="AO154" s="152"/>
      <c r="AP154" s="152"/>
      <c r="AQ154" s="152"/>
      <c r="AR154" s="152"/>
      <c r="AS154" s="152"/>
      <c r="AT154" s="152"/>
      <c r="AU154" s="152"/>
      <c r="AV154" s="152"/>
      <c r="AW154" s="152"/>
      <c r="AX154" s="152"/>
      <c r="AY154" s="152"/>
      <c r="AZ154" s="152"/>
      <c r="BA154" s="152"/>
      <c r="BB154" s="152"/>
      <c r="BC154" s="152"/>
      <c r="BD154" s="152"/>
      <c r="BE154" s="152"/>
      <c r="BF154" s="152"/>
      <c r="BG154" s="152"/>
      <c r="BH154" s="152"/>
    </row>
    <row r="155" spans="1:60" outlineLevel="3" x14ac:dyDescent="0.2">
      <c r="A155" s="159"/>
      <c r="B155" s="160"/>
      <c r="C155" s="293" t="s">
        <v>289</v>
      </c>
      <c r="D155" s="294"/>
      <c r="E155" s="294"/>
      <c r="F155" s="294"/>
      <c r="G155" s="294"/>
      <c r="H155" s="162"/>
      <c r="I155" s="162"/>
      <c r="J155" s="162"/>
      <c r="K155" s="162"/>
      <c r="L155" s="162"/>
      <c r="M155" s="162"/>
      <c r="N155" s="161"/>
      <c r="O155" s="161"/>
      <c r="P155" s="161"/>
      <c r="Q155" s="161"/>
      <c r="R155" s="162"/>
      <c r="S155" s="162"/>
      <c r="T155" s="162"/>
      <c r="U155" s="162"/>
      <c r="V155" s="162"/>
      <c r="W155" s="162"/>
      <c r="X155" s="162"/>
      <c r="Y155" s="162"/>
      <c r="Z155" s="152"/>
      <c r="AA155" s="152"/>
      <c r="AB155" s="152"/>
      <c r="AC155" s="152"/>
      <c r="AD155" s="152"/>
      <c r="AE155" s="152"/>
      <c r="AF155" s="152"/>
      <c r="AG155" s="152" t="s">
        <v>125</v>
      </c>
      <c r="AH155" s="152"/>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row>
    <row r="156" spans="1:60" outlineLevel="3" x14ac:dyDescent="0.2">
      <c r="A156" s="159"/>
      <c r="B156" s="160"/>
      <c r="C156" s="293" t="s">
        <v>290</v>
      </c>
      <c r="D156" s="294"/>
      <c r="E156" s="294"/>
      <c r="F156" s="294"/>
      <c r="G156" s="294"/>
      <c r="H156" s="162"/>
      <c r="I156" s="162"/>
      <c r="J156" s="162"/>
      <c r="K156" s="162"/>
      <c r="L156" s="162"/>
      <c r="M156" s="162"/>
      <c r="N156" s="161"/>
      <c r="O156" s="161"/>
      <c r="P156" s="161"/>
      <c r="Q156" s="161"/>
      <c r="R156" s="162"/>
      <c r="S156" s="162"/>
      <c r="T156" s="162"/>
      <c r="U156" s="162"/>
      <c r="V156" s="162"/>
      <c r="W156" s="162"/>
      <c r="X156" s="162"/>
      <c r="Y156" s="162"/>
      <c r="Z156" s="152"/>
      <c r="AA156" s="152"/>
      <c r="AB156" s="152"/>
      <c r="AC156" s="152"/>
      <c r="AD156" s="152"/>
      <c r="AE156" s="152"/>
      <c r="AF156" s="152"/>
      <c r="AG156" s="152" t="s">
        <v>125</v>
      </c>
      <c r="AH156" s="152"/>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row>
    <row r="157" spans="1:60" outlineLevel="3" x14ac:dyDescent="0.2">
      <c r="A157" s="159"/>
      <c r="B157" s="160"/>
      <c r="C157" s="293" t="s">
        <v>291</v>
      </c>
      <c r="D157" s="294"/>
      <c r="E157" s="294"/>
      <c r="F157" s="294"/>
      <c r="G157" s="294"/>
      <c r="H157" s="162"/>
      <c r="I157" s="162"/>
      <c r="J157" s="162"/>
      <c r="K157" s="162"/>
      <c r="L157" s="162"/>
      <c r="M157" s="162"/>
      <c r="N157" s="161"/>
      <c r="O157" s="161"/>
      <c r="P157" s="161"/>
      <c r="Q157" s="161"/>
      <c r="R157" s="162"/>
      <c r="S157" s="162"/>
      <c r="T157" s="162"/>
      <c r="U157" s="162"/>
      <c r="V157" s="162"/>
      <c r="W157" s="162"/>
      <c r="X157" s="162"/>
      <c r="Y157" s="162"/>
      <c r="Z157" s="152"/>
      <c r="AA157" s="152"/>
      <c r="AB157" s="152"/>
      <c r="AC157" s="152"/>
      <c r="AD157" s="152"/>
      <c r="AE157" s="152"/>
      <c r="AF157" s="152"/>
      <c r="AG157" s="152" t="s">
        <v>125</v>
      </c>
      <c r="AH157" s="152"/>
      <c r="AI157" s="152"/>
      <c r="AJ157" s="152"/>
      <c r="AK157" s="152"/>
      <c r="AL157" s="152"/>
      <c r="AM157" s="152"/>
      <c r="AN157" s="152"/>
      <c r="AO157" s="152"/>
      <c r="AP157" s="152"/>
      <c r="AQ157" s="152"/>
      <c r="AR157" s="152"/>
      <c r="AS157" s="152"/>
      <c r="AT157" s="152"/>
      <c r="AU157" s="152"/>
      <c r="AV157" s="152"/>
      <c r="AW157" s="152"/>
      <c r="AX157" s="152"/>
      <c r="AY157" s="152"/>
      <c r="AZ157" s="152"/>
      <c r="BA157" s="187" t="str">
        <f>C157</f>
        <v>- standardního tmelení Q2, to je: základní tmelení Q1+ dodatečné tmelení (tmelení najemno) a případné přebroušení.</v>
      </c>
      <c r="BB157" s="152"/>
      <c r="BC157" s="152"/>
      <c r="BD157" s="152"/>
      <c r="BE157" s="152"/>
      <c r="BF157" s="152"/>
      <c r="BG157" s="152"/>
      <c r="BH157" s="152"/>
    </row>
    <row r="158" spans="1:60" outlineLevel="2" x14ac:dyDescent="0.2">
      <c r="A158" s="159"/>
      <c r="B158" s="160"/>
      <c r="C158" s="190" t="s">
        <v>292</v>
      </c>
      <c r="D158" s="163"/>
      <c r="E158" s="164">
        <v>11</v>
      </c>
      <c r="F158" s="162"/>
      <c r="G158" s="162"/>
      <c r="H158" s="162"/>
      <c r="I158" s="162"/>
      <c r="J158" s="162"/>
      <c r="K158" s="162"/>
      <c r="L158" s="162"/>
      <c r="M158" s="162"/>
      <c r="N158" s="161"/>
      <c r="O158" s="161"/>
      <c r="P158" s="161"/>
      <c r="Q158" s="161"/>
      <c r="R158" s="162"/>
      <c r="S158" s="162"/>
      <c r="T158" s="162"/>
      <c r="U158" s="162"/>
      <c r="V158" s="162"/>
      <c r="W158" s="162"/>
      <c r="X158" s="162"/>
      <c r="Y158" s="162"/>
      <c r="Z158" s="152"/>
      <c r="AA158" s="152"/>
      <c r="AB158" s="152"/>
      <c r="AC158" s="152"/>
      <c r="AD158" s="152"/>
      <c r="AE158" s="152"/>
      <c r="AF158" s="152"/>
      <c r="AG158" s="152" t="s">
        <v>127</v>
      </c>
      <c r="AH158" s="152">
        <v>0</v>
      </c>
      <c r="AI158" s="152"/>
      <c r="AJ158" s="152"/>
      <c r="AK158" s="152"/>
      <c r="AL158" s="152"/>
      <c r="AM158" s="152"/>
      <c r="AN158" s="152"/>
      <c r="AO158" s="152"/>
      <c r="AP158" s="152"/>
      <c r="AQ158" s="152"/>
      <c r="AR158" s="152"/>
      <c r="AS158" s="152"/>
      <c r="AT158" s="152"/>
      <c r="AU158" s="152"/>
      <c r="AV158" s="152"/>
      <c r="AW158" s="152"/>
      <c r="AX158" s="152"/>
      <c r="AY158" s="152"/>
      <c r="AZ158" s="152"/>
      <c r="BA158" s="152"/>
      <c r="BB158" s="152"/>
      <c r="BC158" s="152"/>
      <c r="BD158" s="152"/>
      <c r="BE158" s="152"/>
      <c r="BF158" s="152"/>
      <c r="BG158" s="152"/>
      <c r="BH158" s="152"/>
    </row>
    <row r="159" spans="1:60" ht="22.5" outlineLevel="1" x14ac:dyDescent="0.2">
      <c r="A159" s="173">
        <v>15</v>
      </c>
      <c r="B159" s="174" t="s">
        <v>293</v>
      </c>
      <c r="C159" s="189" t="s">
        <v>294</v>
      </c>
      <c r="D159" s="175" t="s">
        <v>288</v>
      </c>
      <c r="E159" s="176">
        <v>85</v>
      </c>
      <c r="F159" s="177"/>
      <c r="G159" s="178">
        <f>ROUND(E159*F159,2)</f>
        <v>0</v>
      </c>
      <c r="H159" s="177"/>
      <c r="I159" s="178">
        <f>ROUND(E159*H159,2)</f>
        <v>0</v>
      </c>
      <c r="J159" s="177"/>
      <c r="K159" s="178">
        <f>ROUND(E159*J159,2)</f>
        <v>0</v>
      </c>
      <c r="L159" s="178">
        <v>21</v>
      </c>
      <c r="M159" s="178">
        <f>G159*(1+L159/100)</f>
        <v>0</v>
      </c>
      <c r="N159" s="176">
        <v>2.1420000000000002E-2</v>
      </c>
      <c r="O159" s="176">
        <f>ROUND(E159*N159,2)</f>
        <v>1.82</v>
      </c>
      <c r="P159" s="176">
        <v>0</v>
      </c>
      <c r="Q159" s="176">
        <f>ROUND(E159*P159,2)</f>
        <v>0</v>
      </c>
      <c r="R159" s="178" t="s">
        <v>118</v>
      </c>
      <c r="S159" s="178" t="s">
        <v>119</v>
      </c>
      <c r="T159" s="179" t="s">
        <v>120</v>
      </c>
      <c r="U159" s="162">
        <v>1.44</v>
      </c>
      <c r="V159" s="162">
        <f>ROUND(E159*U159,2)</f>
        <v>122.4</v>
      </c>
      <c r="W159" s="162"/>
      <c r="X159" s="162" t="s">
        <v>121</v>
      </c>
      <c r="Y159" s="162" t="s">
        <v>122</v>
      </c>
      <c r="Z159" s="152"/>
      <c r="AA159" s="152"/>
      <c r="AB159" s="152"/>
      <c r="AC159" s="152"/>
      <c r="AD159" s="152"/>
      <c r="AE159" s="152"/>
      <c r="AF159" s="152"/>
      <c r="AG159" s="152" t="s">
        <v>123</v>
      </c>
      <c r="AH159" s="152"/>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row>
    <row r="160" spans="1:60" outlineLevel="2" x14ac:dyDescent="0.2">
      <c r="A160" s="159"/>
      <c r="B160" s="160"/>
      <c r="C160" s="291" t="s">
        <v>387</v>
      </c>
      <c r="D160" s="292"/>
      <c r="E160" s="292"/>
      <c r="F160" s="292"/>
      <c r="G160" s="292"/>
      <c r="H160" s="162"/>
      <c r="I160" s="162"/>
      <c r="J160" s="162"/>
      <c r="K160" s="162"/>
      <c r="L160" s="162"/>
      <c r="M160" s="162"/>
      <c r="N160" s="161"/>
      <c r="O160" s="161"/>
      <c r="P160" s="161"/>
      <c r="Q160" s="161"/>
      <c r="R160" s="162"/>
      <c r="S160" s="162"/>
      <c r="T160" s="162"/>
      <c r="U160" s="162"/>
      <c r="V160" s="162"/>
      <c r="W160" s="162"/>
      <c r="X160" s="162"/>
      <c r="Y160" s="162"/>
      <c r="Z160" s="152"/>
      <c r="AA160" s="152"/>
      <c r="AB160" s="152"/>
      <c r="AC160" s="152"/>
      <c r="AD160" s="152"/>
      <c r="AE160" s="152"/>
      <c r="AF160" s="152"/>
      <c r="AG160" s="152" t="s">
        <v>125</v>
      </c>
      <c r="AH160" s="152"/>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row>
    <row r="161" spans="1:60" outlineLevel="3" x14ac:dyDescent="0.2">
      <c r="A161" s="159"/>
      <c r="B161" s="160"/>
      <c r="C161" s="293" t="s">
        <v>289</v>
      </c>
      <c r="D161" s="294"/>
      <c r="E161" s="294"/>
      <c r="F161" s="294"/>
      <c r="G161" s="294"/>
      <c r="H161" s="162"/>
      <c r="I161" s="162"/>
      <c r="J161" s="162"/>
      <c r="K161" s="162"/>
      <c r="L161" s="162"/>
      <c r="M161" s="162"/>
      <c r="N161" s="161"/>
      <c r="O161" s="161"/>
      <c r="P161" s="161"/>
      <c r="Q161" s="161"/>
      <c r="R161" s="162"/>
      <c r="S161" s="162"/>
      <c r="T161" s="162"/>
      <c r="U161" s="162"/>
      <c r="V161" s="162"/>
      <c r="W161" s="162"/>
      <c r="X161" s="162"/>
      <c r="Y161" s="162"/>
      <c r="Z161" s="152"/>
      <c r="AA161" s="152"/>
      <c r="AB161" s="152"/>
      <c r="AC161" s="152"/>
      <c r="AD161" s="152"/>
      <c r="AE161" s="152"/>
      <c r="AF161" s="152"/>
      <c r="AG161" s="152" t="s">
        <v>125</v>
      </c>
      <c r="AH161" s="152"/>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row>
    <row r="162" spans="1:60" outlineLevel="3" x14ac:dyDescent="0.2">
      <c r="A162" s="159"/>
      <c r="B162" s="160"/>
      <c r="C162" s="293" t="s">
        <v>290</v>
      </c>
      <c r="D162" s="294"/>
      <c r="E162" s="294"/>
      <c r="F162" s="294"/>
      <c r="G162" s="294"/>
      <c r="H162" s="162"/>
      <c r="I162" s="162"/>
      <c r="J162" s="162"/>
      <c r="K162" s="162"/>
      <c r="L162" s="162"/>
      <c r="M162" s="162"/>
      <c r="N162" s="161"/>
      <c r="O162" s="161"/>
      <c r="P162" s="161"/>
      <c r="Q162" s="161"/>
      <c r="R162" s="162"/>
      <c r="S162" s="162"/>
      <c r="T162" s="162"/>
      <c r="U162" s="162"/>
      <c r="V162" s="162"/>
      <c r="W162" s="162"/>
      <c r="X162" s="162"/>
      <c r="Y162" s="162"/>
      <c r="Z162" s="152"/>
      <c r="AA162" s="152"/>
      <c r="AB162" s="152"/>
      <c r="AC162" s="152"/>
      <c r="AD162" s="152"/>
      <c r="AE162" s="152"/>
      <c r="AF162" s="152"/>
      <c r="AG162" s="152" t="s">
        <v>125</v>
      </c>
      <c r="AH162" s="152"/>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row>
    <row r="163" spans="1:60" outlineLevel="3" x14ac:dyDescent="0.2">
      <c r="A163" s="159"/>
      <c r="B163" s="160"/>
      <c r="C163" s="293" t="s">
        <v>291</v>
      </c>
      <c r="D163" s="294"/>
      <c r="E163" s="294"/>
      <c r="F163" s="294"/>
      <c r="G163" s="294"/>
      <c r="H163" s="162"/>
      <c r="I163" s="162"/>
      <c r="J163" s="162"/>
      <c r="K163" s="162"/>
      <c r="L163" s="162"/>
      <c r="M163" s="162"/>
      <c r="N163" s="161"/>
      <c r="O163" s="161"/>
      <c r="P163" s="161"/>
      <c r="Q163" s="161"/>
      <c r="R163" s="162"/>
      <c r="S163" s="162"/>
      <c r="T163" s="162"/>
      <c r="U163" s="162"/>
      <c r="V163" s="162"/>
      <c r="W163" s="162"/>
      <c r="X163" s="162"/>
      <c r="Y163" s="162"/>
      <c r="Z163" s="152"/>
      <c r="AA163" s="152"/>
      <c r="AB163" s="152"/>
      <c r="AC163" s="152"/>
      <c r="AD163" s="152"/>
      <c r="AE163" s="152"/>
      <c r="AF163" s="152"/>
      <c r="AG163" s="152" t="s">
        <v>125</v>
      </c>
      <c r="AH163" s="152"/>
      <c r="AI163" s="152"/>
      <c r="AJ163" s="152"/>
      <c r="AK163" s="152"/>
      <c r="AL163" s="152"/>
      <c r="AM163" s="152"/>
      <c r="AN163" s="152"/>
      <c r="AO163" s="152"/>
      <c r="AP163" s="152"/>
      <c r="AQ163" s="152"/>
      <c r="AR163" s="152"/>
      <c r="AS163" s="152"/>
      <c r="AT163" s="152"/>
      <c r="AU163" s="152"/>
      <c r="AV163" s="152"/>
      <c r="AW163" s="152"/>
      <c r="AX163" s="152"/>
      <c r="AY163" s="152"/>
      <c r="AZ163" s="152"/>
      <c r="BA163" s="187" t="str">
        <f>C163</f>
        <v>- standardního tmelení Q2, to je: základní tmelení Q1+ dodatečné tmelení (tmelení najemno) a případné přebroušení.</v>
      </c>
      <c r="BB163" s="152"/>
      <c r="BC163" s="152"/>
      <c r="BD163" s="152"/>
      <c r="BE163" s="152"/>
      <c r="BF163" s="152"/>
      <c r="BG163" s="152"/>
      <c r="BH163" s="152"/>
    </row>
    <row r="164" spans="1:60" outlineLevel="2" x14ac:dyDescent="0.2">
      <c r="A164" s="159"/>
      <c r="B164" s="160"/>
      <c r="C164" s="190" t="s">
        <v>295</v>
      </c>
      <c r="D164" s="163"/>
      <c r="E164" s="164">
        <v>85</v>
      </c>
      <c r="F164" s="162"/>
      <c r="G164" s="162"/>
      <c r="H164" s="162"/>
      <c r="I164" s="162"/>
      <c r="J164" s="162"/>
      <c r="K164" s="162"/>
      <c r="L164" s="162"/>
      <c r="M164" s="162"/>
      <c r="N164" s="161"/>
      <c r="O164" s="161"/>
      <c r="P164" s="161"/>
      <c r="Q164" s="161"/>
      <c r="R164" s="162"/>
      <c r="S164" s="162"/>
      <c r="T164" s="162"/>
      <c r="U164" s="162"/>
      <c r="V164" s="162"/>
      <c r="W164" s="162"/>
      <c r="X164" s="162"/>
      <c r="Y164" s="162"/>
      <c r="Z164" s="152"/>
      <c r="AA164" s="152"/>
      <c r="AB164" s="152"/>
      <c r="AC164" s="152"/>
      <c r="AD164" s="152"/>
      <c r="AE164" s="152"/>
      <c r="AF164" s="152"/>
      <c r="AG164" s="152" t="s">
        <v>127</v>
      </c>
      <c r="AH164" s="152">
        <v>0</v>
      </c>
      <c r="AI164" s="152"/>
      <c r="AJ164" s="152"/>
      <c r="AK164" s="152"/>
      <c r="AL164" s="152"/>
      <c r="AM164" s="152"/>
      <c r="AN164" s="152"/>
      <c r="AO164" s="152"/>
      <c r="AP164" s="152"/>
      <c r="AQ164" s="152"/>
      <c r="AR164" s="152"/>
      <c r="AS164" s="152"/>
      <c r="AT164" s="152"/>
      <c r="AU164" s="152"/>
      <c r="AV164" s="152"/>
      <c r="AW164" s="152"/>
      <c r="AX164" s="152"/>
      <c r="AY164" s="152"/>
      <c r="AZ164" s="152"/>
      <c r="BA164" s="152"/>
      <c r="BB164" s="152"/>
      <c r="BC164" s="152"/>
      <c r="BD164" s="152"/>
      <c r="BE164" s="152"/>
      <c r="BF164" s="152"/>
      <c r="BG164" s="152"/>
      <c r="BH164" s="152"/>
    </row>
    <row r="165" spans="1:60" ht="22.5" outlineLevel="1" x14ac:dyDescent="0.2">
      <c r="A165" s="173">
        <v>16</v>
      </c>
      <c r="B165" s="174" t="s">
        <v>296</v>
      </c>
      <c r="C165" s="189" t="s">
        <v>297</v>
      </c>
      <c r="D165" s="175" t="s">
        <v>288</v>
      </c>
      <c r="E165" s="176">
        <v>17.5</v>
      </c>
      <c r="F165" s="177"/>
      <c r="G165" s="178">
        <f>ROUND(E165*F165,2)</f>
        <v>0</v>
      </c>
      <c r="H165" s="177"/>
      <c r="I165" s="178">
        <f>ROUND(E165*H165,2)</f>
        <v>0</v>
      </c>
      <c r="J165" s="177"/>
      <c r="K165" s="178">
        <f>ROUND(E165*J165,2)</f>
        <v>0</v>
      </c>
      <c r="L165" s="178">
        <v>21</v>
      </c>
      <c r="M165" s="178">
        <f>G165*(1+L165/100)</f>
        <v>0</v>
      </c>
      <c r="N165" s="176">
        <v>2.0629999999999999E-2</v>
      </c>
      <c r="O165" s="176">
        <f>ROUND(E165*N165,2)</f>
        <v>0.36</v>
      </c>
      <c r="P165" s="176">
        <v>0</v>
      </c>
      <c r="Q165" s="176">
        <f>ROUND(E165*P165,2)</f>
        <v>0</v>
      </c>
      <c r="R165" s="178" t="s">
        <v>118</v>
      </c>
      <c r="S165" s="178" t="s">
        <v>119</v>
      </c>
      <c r="T165" s="179" t="s">
        <v>137</v>
      </c>
      <c r="U165" s="162">
        <v>1.4</v>
      </c>
      <c r="V165" s="162">
        <f>ROUND(E165*U165,2)</f>
        <v>24.5</v>
      </c>
      <c r="W165" s="162"/>
      <c r="X165" s="162" t="s">
        <v>121</v>
      </c>
      <c r="Y165" s="162" t="s">
        <v>122</v>
      </c>
      <c r="Z165" s="152"/>
      <c r="AA165" s="152"/>
      <c r="AB165" s="152"/>
      <c r="AC165" s="152"/>
      <c r="AD165" s="152"/>
      <c r="AE165" s="152"/>
      <c r="AF165" s="152"/>
      <c r="AG165" s="152" t="s">
        <v>123</v>
      </c>
      <c r="AH165" s="152"/>
      <c r="AI165" s="152"/>
      <c r="AJ165" s="152"/>
      <c r="AK165" s="152"/>
      <c r="AL165" s="152"/>
      <c r="AM165" s="152"/>
      <c r="AN165" s="152"/>
      <c r="AO165" s="152"/>
      <c r="AP165" s="152"/>
      <c r="AQ165" s="152"/>
      <c r="AR165" s="152"/>
      <c r="AS165" s="152"/>
      <c r="AT165" s="152"/>
      <c r="AU165" s="152"/>
      <c r="AV165" s="152"/>
      <c r="AW165" s="152"/>
      <c r="AX165" s="152"/>
      <c r="AY165" s="152"/>
      <c r="AZ165" s="152"/>
      <c r="BA165" s="152"/>
      <c r="BB165" s="152"/>
      <c r="BC165" s="152"/>
      <c r="BD165" s="152"/>
      <c r="BE165" s="152"/>
      <c r="BF165" s="152"/>
      <c r="BG165" s="152"/>
      <c r="BH165" s="152"/>
    </row>
    <row r="166" spans="1:60" outlineLevel="2" x14ac:dyDescent="0.2">
      <c r="A166" s="159"/>
      <c r="B166" s="160"/>
      <c r="C166" s="291" t="s">
        <v>387</v>
      </c>
      <c r="D166" s="292"/>
      <c r="E166" s="292"/>
      <c r="F166" s="292"/>
      <c r="G166" s="292"/>
      <c r="H166" s="162"/>
      <c r="I166" s="162"/>
      <c r="J166" s="162"/>
      <c r="K166" s="162"/>
      <c r="L166" s="162"/>
      <c r="M166" s="162"/>
      <c r="N166" s="161"/>
      <c r="O166" s="161"/>
      <c r="P166" s="161"/>
      <c r="Q166" s="161"/>
      <c r="R166" s="162"/>
      <c r="S166" s="162"/>
      <c r="T166" s="162"/>
      <c r="U166" s="162"/>
      <c r="V166" s="162"/>
      <c r="W166" s="162"/>
      <c r="X166" s="162"/>
      <c r="Y166" s="162"/>
      <c r="Z166" s="152"/>
      <c r="AA166" s="152"/>
      <c r="AB166" s="152"/>
      <c r="AC166" s="152"/>
      <c r="AD166" s="152"/>
      <c r="AE166" s="152"/>
      <c r="AF166" s="152"/>
      <c r="AG166" s="152" t="s">
        <v>125</v>
      </c>
      <c r="AH166" s="152"/>
      <c r="AI166" s="152"/>
      <c r="AJ166" s="152"/>
      <c r="AK166" s="152"/>
      <c r="AL166" s="152"/>
      <c r="AM166" s="152"/>
      <c r="AN166" s="152"/>
      <c r="AO166" s="152"/>
      <c r="AP166" s="152"/>
      <c r="AQ166" s="152"/>
      <c r="AR166" s="152"/>
      <c r="AS166" s="152"/>
      <c r="AT166" s="152"/>
      <c r="AU166" s="152"/>
      <c r="AV166" s="152"/>
      <c r="AW166" s="152"/>
      <c r="AX166" s="152"/>
      <c r="AY166" s="152"/>
      <c r="AZ166" s="152"/>
      <c r="BA166" s="152"/>
      <c r="BB166" s="152"/>
      <c r="BC166" s="152"/>
      <c r="BD166" s="152"/>
      <c r="BE166" s="152"/>
      <c r="BF166" s="152"/>
      <c r="BG166" s="152"/>
      <c r="BH166" s="152"/>
    </row>
    <row r="167" spans="1:60" outlineLevel="3" x14ac:dyDescent="0.2">
      <c r="A167" s="159"/>
      <c r="B167" s="160"/>
      <c r="C167" s="293" t="s">
        <v>289</v>
      </c>
      <c r="D167" s="294"/>
      <c r="E167" s="294"/>
      <c r="F167" s="294"/>
      <c r="G167" s="294"/>
      <c r="H167" s="162"/>
      <c r="I167" s="162"/>
      <c r="J167" s="162"/>
      <c r="K167" s="162"/>
      <c r="L167" s="162"/>
      <c r="M167" s="162"/>
      <c r="N167" s="161"/>
      <c r="O167" s="161"/>
      <c r="P167" s="161"/>
      <c r="Q167" s="161"/>
      <c r="R167" s="162"/>
      <c r="S167" s="162"/>
      <c r="T167" s="162"/>
      <c r="U167" s="162"/>
      <c r="V167" s="162"/>
      <c r="W167" s="162"/>
      <c r="X167" s="162"/>
      <c r="Y167" s="162"/>
      <c r="Z167" s="152"/>
      <c r="AA167" s="152"/>
      <c r="AB167" s="152"/>
      <c r="AC167" s="152"/>
      <c r="AD167" s="152"/>
      <c r="AE167" s="152"/>
      <c r="AF167" s="152"/>
      <c r="AG167" s="152" t="s">
        <v>125</v>
      </c>
      <c r="AH167" s="152"/>
      <c r="AI167" s="152"/>
      <c r="AJ167" s="152"/>
      <c r="AK167" s="152"/>
      <c r="AL167" s="152"/>
      <c r="AM167" s="152"/>
      <c r="AN167" s="152"/>
      <c r="AO167" s="152"/>
      <c r="AP167" s="152"/>
      <c r="AQ167" s="152"/>
      <c r="AR167" s="152"/>
      <c r="AS167" s="152"/>
      <c r="AT167" s="152"/>
      <c r="AU167" s="152"/>
      <c r="AV167" s="152"/>
      <c r="AW167" s="152"/>
      <c r="AX167" s="152"/>
      <c r="AY167" s="152"/>
      <c r="AZ167" s="152"/>
      <c r="BA167" s="152"/>
      <c r="BB167" s="152"/>
      <c r="BC167" s="152"/>
      <c r="BD167" s="152"/>
      <c r="BE167" s="152"/>
      <c r="BF167" s="152"/>
      <c r="BG167" s="152"/>
      <c r="BH167" s="152"/>
    </row>
    <row r="168" spans="1:60" outlineLevel="3" x14ac:dyDescent="0.2">
      <c r="A168" s="159"/>
      <c r="B168" s="160"/>
      <c r="C168" s="293" t="s">
        <v>290</v>
      </c>
      <c r="D168" s="294"/>
      <c r="E168" s="294"/>
      <c r="F168" s="294"/>
      <c r="G168" s="294"/>
      <c r="H168" s="162"/>
      <c r="I168" s="162"/>
      <c r="J168" s="162"/>
      <c r="K168" s="162"/>
      <c r="L168" s="162"/>
      <c r="M168" s="162"/>
      <c r="N168" s="161"/>
      <c r="O168" s="161"/>
      <c r="P168" s="161"/>
      <c r="Q168" s="161"/>
      <c r="R168" s="162"/>
      <c r="S168" s="162"/>
      <c r="T168" s="162"/>
      <c r="U168" s="162"/>
      <c r="V168" s="162"/>
      <c r="W168" s="162"/>
      <c r="X168" s="162"/>
      <c r="Y168" s="162"/>
      <c r="Z168" s="152"/>
      <c r="AA168" s="152"/>
      <c r="AB168" s="152"/>
      <c r="AC168" s="152"/>
      <c r="AD168" s="152"/>
      <c r="AE168" s="152"/>
      <c r="AF168" s="152"/>
      <c r="AG168" s="152" t="s">
        <v>125</v>
      </c>
      <c r="AH168" s="152"/>
      <c r="AI168" s="152"/>
      <c r="AJ168" s="152"/>
      <c r="AK168" s="152"/>
      <c r="AL168" s="152"/>
      <c r="AM168" s="152"/>
      <c r="AN168" s="152"/>
      <c r="AO168" s="152"/>
      <c r="AP168" s="152"/>
      <c r="AQ168" s="152"/>
      <c r="AR168" s="152"/>
      <c r="AS168" s="152"/>
      <c r="AT168" s="152"/>
      <c r="AU168" s="152"/>
      <c r="AV168" s="152"/>
      <c r="AW168" s="152"/>
      <c r="AX168" s="152"/>
      <c r="AY168" s="152"/>
      <c r="AZ168" s="152"/>
      <c r="BA168" s="152"/>
      <c r="BB168" s="152"/>
      <c r="BC168" s="152"/>
      <c r="BD168" s="152"/>
      <c r="BE168" s="152"/>
      <c r="BF168" s="152"/>
      <c r="BG168" s="152"/>
      <c r="BH168" s="152"/>
    </row>
    <row r="169" spans="1:60" outlineLevel="3" x14ac:dyDescent="0.2">
      <c r="A169" s="159"/>
      <c r="B169" s="160"/>
      <c r="C169" s="293" t="s">
        <v>291</v>
      </c>
      <c r="D169" s="294"/>
      <c r="E169" s="294"/>
      <c r="F169" s="294"/>
      <c r="G169" s="294"/>
      <c r="H169" s="162"/>
      <c r="I169" s="162"/>
      <c r="J169" s="162"/>
      <c r="K169" s="162"/>
      <c r="L169" s="162"/>
      <c r="M169" s="162"/>
      <c r="N169" s="161"/>
      <c r="O169" s="161"/>
      <c r="P169" s="161"/>
      <c r="Q169" s="161"/>
      <c r="R169" s="162"/>
      <c r="S169" s="162"/>
      <c r="T169" s="162"/>
      <c r="U169" s="162"/>
      <c r="V169" s="162"/>
      <c r="W169" s="162"/>
      <c r="X169" s="162"/>
      <c r="Y169" s="162"/>
      <c r="Z169" s="152"/>
      <c r="AA169" s="152"/>
      <c r="AB169" s="152"/>
      <c r="AC169" s="152"/>
      <c r="AD169" s="152"/>
      <c r="AE169" s="152"/>
      <c r="AF169" s="152"/>
      <c r="AG169" s="152" t="s">
        <v>125</v>
      </c>
      <c r="AH169" s="152"/>
      <c r="AI169" s="152"/>
      <c r="AJ169" s="152"/>
      <c r="AK169" s="152"/>
      <c r="AL169" s="152"/>
      <c r="AM169" s="152"/>
      <c r="AN169" s="152"/>
      <c r="AO169" s="152"/>
      <c r="AP169" s="152"/>
      <c r="AQ169" s="152"/>
      <c r="AR169" s="152"/>
      <c r="AS169" s="152"/>
      <c r="AT169" s="152"/>
      <c r="AU169" s="152"/>
      <c r="AV169" s="152"/>
      <c r="AW169" s="152"/>
      <c r="AX169" s="152"/>
      <c r="AY169" s="152"/>
      <c r="AZ169" s="152"/>
      <c r="BA169" s="187" t="str">
        <f>C169</f>
        <v>- standardního tmelení Q2, to je: základní tmelení Q1+ dodatečné tmelení (tmelení najemno) a případné přebroušení.</v>
      </c>
      <c r="BB169" s="152"/>
      <c r="BC169" s="152"/>
      <c r="BD169" s="152"/>
      <c r="BE169" s="152"/>
      <c r="BF169" s="152"/>
      <c r="BG169" s="152"/>
      <c r="BH169" s="152"/>
    </row>
    <row r="170" spans="1:60" outlineLevel="2" x14ac:dyDescent="0.2">
      <c r="A170" s="159"/>
      <c r="B170" s="160"/>
      <c r="C170" s="190" t="s">
        <v>298</v>
      </c>
      <c r="D170" s="163"/>
      <c r="E170" s="164">
        <v>17.5</v>
      </c>
      <c r="F170" s="162"/>
      <c r="G170" s="162"/>
      <c r="H170" s="162"/>
      <c r="I170" s="162"/>
      <c r="J170" s="162"/>
      <c r="K170" s="162"/>
      <c r="L170" s="162"/>
      <c r="M170" s="162"/>
      <c r="N170" s="161"/>
      <c r="O170" s="161"/>
      <c r="P170" s="161"/>
      <c r="Q170" s="161"/>
      <c r="R170" s="162"/>
      <c r="S170" s="162"/>
      <c r="T170" s="162"/>
      <c r="U170" s="162"/>
      <c r="V170" s="162"/>
      <c r="W170" s="162"/>
      <c r="X170" s="162"/>
      <c r="Y170" s="162"/>
      <c r="Z170" s="152"/>
      <c r="AA170" s="152"/>
      <c r="AB170" s="152"/>
      <c r="AC170" s="152"/>
      <c r="AD170" s="152"/>
      <c r="AE170" s="152"/>
      <c r="AF170" s="152"/>
      <c r="AG170" s="152" t="s">
        <v>127</v>
      </c>
      <c r="AH170" s="152">
        <v>0</v>
      </c>
      <c r="AI170" s="152"/>
      <c r="AJ170" s="152"/>
      <c r="AK170" s="152"/>
      <c r="AL170" s="152"/>
      <c r="AM170" s="152"/>
      <c r="AN170" s="152"/>
      <c r="AO170" s="152"/>
      <c r="AP170" s="152"/>
      <c r="AQ170" s="152"/>
      <c r="AR170" s="152"/>
      <c r="AS170" s="152"/>
      <c r="AT170" s="152"/>
      <c r="AU170" s="152"/>
      <c r="AV170" s="152"/>
      <c r="AW170" s="152"/>
      <c r="AX170" s="152"/>
      <c r="AY170" s="152"/>
      <c r="AZ170" s="152"/>
      <c r="BA170" s="152"/>
      <c r="BB170" s="152"/>
      <c r="BC170" s="152"/>
      <c r="BD170" s="152"/>
      <c r="BE170" s="152"/>
      <c r="BF170" s="152"/>
      <c r="BG170" s="152"/>
      <c r="BH170" s="152"/>
    </row>
    <row r="171" spans="1:60" ht="22.5" outlineLevel="1" x14ac:dyDescent="0.2">
      <c r="A171" s="173">
        <v>17</v>
      </c>
      <c r="B171" s="174" t="s">
        <v>299</v>
      </c>
      <c r="C171" s="189" t="s">
        <v>300</v>
      </c>
      <c r="D171" s="175" t="s">
        <v>288</v>
      </c>
      <c r="E171" s="176">
        <v>17</v>
      </c>
      <c r="F171" s="177"/>
      <c r="G171" s="178">
        <f>ROUND(E171*F171,2)</f>
        <v>0</v>
      </c>
      <c r="H171" s="177"/>
      <c r="I171" s="178">
        <f>ROUND(E171*H171,2)</f>
        <v>0</v>
      </c>
      <c r="J171" s="177"/>
      <c r="K171" s="178">
        <f>ROUND(E171*J171,2)</f>
        <v>0</v>
      </c>
      <c r="L171" s="178">
        <v>21</v>
      </c>
      <c r="M171" s="178">
        <f>G171*(1+L171/100)</f>
        <v>0</v>
      </c>
      <c r="N171" s="176">
        <v>3.1730000000000001E-2</v>
      </c>
      <c r="O171" s="176">
        <f>ROUND(E171*N171,2)</f>
        <v>0.54</v>
      </c>
      <c r="P171" s="176">
        <v>0</v>
      </c>
      <c r="Q171" s="176">
        <f>ROUND(E171*P171,2)</f>
        <v>0</v>
      </c>
      <c r="R171" s="178" t="s">
        <v>118</v>
      </c>
      <c r="S171" s="178" t="s">
        <v>119</v>
      </c>
      <c r="T171" s="179" t="s">
        <v>120</v>
      </c>
      <c r="U171" s="162">
        <v>1.915</v>
      </c>
      <c r="V171" s="162">
        <f>ROUND(E171*U171,2)</f>
        <v>32.56</v>
      </c>
      <c r="W171" s="162"/>
      <c r="X171" s="162" t="s">
        <v>121</v>
      </c>
      <c r="Y171" s="162" t="s">
        <v>122</v>
      </c>
      <c r="Z171" s="152"/>
      <c r="AA171" s="152"/>
      <c r="AB171" s="152"/>
      <c r="AC171" s="152"/>
      <c r="AD171" s="152"/>
      <c r="AE171" s="152"/>
      <c r="AF171" s="152"/>
      <c r="AG171" s="152" t="s">
        <v>123</v>
      </c>
      <c r="AH171" s="152"/>
      <c r="AI171" s="152"/>
      <c r="AJ171" s="152"/>
      <c r="AK171" s="152"/>
      <c r="AL171" s="152"/>
      <c r="AM171" s="152"/>
      <c r="AN171" s="152"/>
      <c r="AO171" s="152"/>
      <c r="AP171" s="152"/>
      <c r="AQ171" s="152"/>
      <c r="AR171" s="152"/>
      <c r="AS171" s="152"/>
      <c r="AT171" s="152"/>
      <c r="AU171" s="152"/>
      <c r="AV171" s="152"/>
      <c r="AW171" s="152"/>
      <c r="AX171" s="152"/>
      <c r="AY171" s="152"/>
      <c r="AZ171" s="152"/>
      <c r="BA171" s="152"/>
      <c r="BB171" s="152"/>
      <c r="BC171" s="152"/>
      <c r="BD171" s="152"/>
      <c r="BE171" s="152"/>
      <c r="BF171" s="152"/>
      <c r="BG171" s="152"/>
      <c r="BH171" s="152"/>
    </row>
    <row r="172" spans="1:60" outlineLevel="2" x14ac:dyDescent="0.2">
      <c r="A172" s="159"/>
      <c r="B172" s="160"/>
      <c r="C172" s="291" t="s">
        <v>387</v>
      </c>
      <c r="D172" s="292"/>
      <c r="E172" s="292"/>
      <c r="F172" s="292"/>
      <c r="G172" s="292"/>
      <c r="H172" s="162"/>
      <c r="I172" s="162"/>
      <c r="J172" s="162"/>
      <c r="K172" s="162"/>
      <c r="L172" s="162"/>
      <c r="M172" s="162"/>
      <c r="N172" s="161"/>
      <c r="O172" s="161"/>
      <c r="P172" s="161"/>
      <c r="Q172" s="161"/>
      <c r="R172" s="162"/>
      <c r="S172" s="162"/>
      <c r="T172" s="162"/>
      <c r="U172" s="162"/>
      <c r="V172" s="162"/>
      <c r="W172" s="162"/>
      <c r="X172" s="162"/>
      <c r="Y172" s="162"/>
      <c r="Z172" s="152"/>
      <c r="AA172" s="152"/>
      <c r="AB172" s="152"/>
      <c r="AC172" s="152"/>
      <c r="AD172" s="152"/>
      <c r="AE172" s="152"/>
      <c r="AF172" s="152"/>
      <c r="AG172" s="152" t="s">
        <v>125</v>
      </c>
      <c r="AH172" s="152"/>
      <c r="AI172" s="152"/>
      <c r="AJ172" s="152"/>
      <c r="AK172" s="152"/>
      <c r="AL172" s="152"/>
      <c r="AM172" s="152"/>
      <c r="AN172" s="152"/>
      <c r="AO172" s="152"/>
      <c r="AP172" s="152"/>
      <c r="AQ172" s="152"/>
      <c r="AR172" s="152"/>
      <c r="AS172" s="152"/>
      <c r="AT172" s="152"/>
      <c r="AU172" s="152"/>
      <c r="AV172" s="152"/>
      <c r="AW172" s="152"/>
      <c r="AX172" s="152"/>
      <c r="AY172" s="152"/>
      <c r="AZ172" s="152"/>
      <c r="BA172" s="152"/>
      <c r="BB172" s="152"/>
      <c r="BC172" s="152"/>
      <c r="BD172" s="152"/>
      <c r="BE172" s="152"/>
      <c r="BF172" s="152"/>
      <c r="BG172" s="152"/>
      <c r="BH172" s="152"/>
    </row>
    <row r="173" spans="1:60" outlineLevel="3" x14ac:dyDescent="0.2">
      <c r="A173" s="159"/>
      <c r="B173" s="160"/>
      <c r="C173" s="293" t="s">
        <v>289</v>
      </c>
      <c r="D173" s="294"/>
      <c r="E173" s="294"/>
      <c r="F173" s="294"/>
      <c r="G173" s="294"/>
      <c r="H173" s="162"/>
      <c r="I173" s="162"/>
      <c r="J173" s="162"/>
      <c r="K173" s="162"/>
      <c r="L173" s="162"/>
      <c r="M173" s="162"/>
      <c r="N173" s="161"/>
      <c r="O173" s="161"/>
      <c r="P173" s="161"/>
      <c r="Q173" s="161"/>
      <c r="R173" s="162"/>
      <c r="S173" s="162"/>
      <c r="T173" s="162"/>
      <c r="U173" s="162"/>
      <c r="V173" s="162"/>
      <c r="W173" s="162"/>
      <c r="X173" s="162"/>
      <c r="Y173" s="162"/>
      <c r="Z173" s="152"/>
      <c r="AA173" s="152"/>
      <c r="AB173" s="152"/>
      <c r="AC173" s="152"/>
      <c r="AD173" s="152"/>
      <c r="AE173" s="152"/>
      <c r="AF173" s="152"/>
      <c r="AG173" s="152" t="s">
        <v>125</v>
      </c>
      <c r="AH173" s="152"/>
      <c r="AI173" s="152"/>
      <c r="AJ173" s="152"/>
      <c r="AK173" s="152"/>
      <c r="AL173" s="152"/>
      <c r="AM173" s="152"/>
      <c r="AN173" s="152"/>
      <c r="AO173" s="152"/>
      <c r="AP173" s="152"/>
      <c r="AQ173" s="152"/>
      <c r="AR173" s="152"/>
      <c r="AS173" s="152"/>
      <c r="AT173" s="152"/>
      <c r="AU173" s="152"/>
      <c r="AV173" s="152"/>
      <c r="AW173" s="152"/>
      <c r="AX173" s="152"/>
      <c r="AY173" s="152"/>
      <c r="AZ173" s="152"/>
      <c r="BA173" s="152"/>
      <c r="BB173" s="152"/>
      <c r="BC173" s="152"/>
      <c r="BD173" s="152"/>
      <c r="BE173" s="152"/>
      <c r="BF173" s="152"/>
      <c r="BG173" s="152"/>
      <c r="BH173" s="152"/>
    </row>
    <row r="174" spans="1:60" outlineLevel="3" x14ac:dyDescent="0.2">
      <c r="A174" s="159"/>
      <c r="B174" s="160"/>
      <c r="C174" s="293" t="s">
        <v>290</v>
      </c>
      <c r="D174" s="294"/>
      <c r="E174" s="294"/>
      <c r="F174" s="294"/>
      <c r="G174" s="294"/>
      <c r="H174" s="162"/>
      <c r="I174" s="162"/>
      <c r="J174" s="162"/>
      <c r="K174" s="162"/>
      <c r="L174" s="162"/>
      <c r="M174" s="162"/>
      <c r="N174" s="161"/>
      <c r="O174" s="161"/>
      <c r="P174" s="161"/>
      <c r="Q174" s="161"/>
      <c r="R174" s="162"/>
      <c r="S174" s="162"/>
      <c r="T174" s="162"/>
      <c r="U174" s="162"/>
      <c r="V174" s="162"/>
      <c r="W174" s="162"/>
      <c r="X174" s="162"/>
      <c r="Y174" s="162"/>
      <c r="Z174" s="152"/>
      <c r="AA174" s="152"/>
      <c r="AB174" s="152"/>
      <c r="AC174" s="152"/>
      <c r="AD174" s="152"/>
      <c r="AE174" s="152"/>
      <c r="AF174" s="152"/>
      <c r="AG174" s="152" t="s">
        <v>125</v>
      </c>
      <c r="AH174" s="152"/>
      <c r="AI174" s="152"/>
      <c r="AJ174" s="152"/>
      <c r="AK174" s="152"/>
      <c r="AL174" s="152"/>
      <c r="AM174" s="152"/>
      <c r="AN174" s="152"/>
      <c r="AO174" s="152"/>
      <c r="AP174" s="152"/>
      <c r="AQ174" s="152"/>
      <c r="AR174" s="152"/>
      <c r="AS174" s="152"/>
      <c r="AT174" s="152"/>
      <c r="AU174" s="152"/>
      <c r="AV174" s="152"/>
      <c r="AW174" s="152"/>
      <c r="AX174" s="152"/>
      <c r="AY174" s="152"/>
      <c r="AZ174" s="152"/>
      <c r="BA174" s="152"/>
      <c r="BB174" s="152"/>
      <c r="BC174" s="152"/>
      <c r="BD174" s="152"/>
      <c r="BE174" s="152"/>
      <c r="BF174" s="152"/>
      <c r="BG174" s="152"/>
      <c r="BH174" s="152"/>
    </row>
    <row r="175" spans="1:60" outlineLevel="3" x14ac:dyDescent="0.2">
      <c r="A175" s="159"/>
      <c r="B175" s="160"/>
      <c r="C175" s="293" t="s">
        <v>291</v>
      </c>
      <c r="D175" s="294"/>
      <c r="E175" s="294"/>
      <c r="F175" s="294"/>
      <c r="G175" s="294"/>
      <c r="H175" s="162"/>
      <c r="I175" s="162"/>
      <c r="J175" s="162"/>
      <c r="K175" s="162"/>
      <c r="L175" s="162"/>
      <c r="M175" s="162"/>
      <c r="N175" s="161"/>
      <c r="O175" s="161"/>
      <c r="P175" s="161"/>
      <c r="Q175" s="161"/>
      <c r="R175" s="162"/>
      <c r="S175" s="162"/>
      <c r="T175" s="162"/>
      <c r="U175" s="162"/>
      <c r="V175" s="162"/>
      <c r="W175" s="162"/>
      <c r="X175" s="162"/>
      <c r="Y175" s="162"/>
      <c r="Z175" s="152"/>
      <c r="AA175" s="152"/>
      <c r="AB175" s="152"/>
      <c r="AC175" s="152"/>
      <c r="AD175" s="152"/>
      <c r="AE175" s="152"/>
      <c r="AF175" s="152"/>
      <c r="AG175" s="152" t="s">
        <v>125</v>
      </c>
      <c r="AH175" s="152"/>
      <c r="AI175" s="152"/>
      <c r="AJ175" s="152"/>
      <c r="AK175" s="152"/>
      <c r="AL175" s="152"/>
      <c r="AM175" s="152"/>
      <c r="AN175" s="152"/>
      <c r="AO175" s="152"/>
      <c r="AP175" s="152"/>
      <c r="AQ175" s="152"/>
      <c r="AR175" s="152"/>
      <c r="AS175" s="152"/>
      <c r="AT175" s="152"/>
      <c r="AU175" s="152"/>
      <c r="AV175" s="152"/>
      <c r="AW175" s="152"/>
      <c r="AX175" s="152"/>
      <c r="AY175" s="152"/>
      <c r="AZ175" s="152"/>
      <c r="BA175" s="187" t="str">
        <f>C175</f>
        <v>- standardního tmelení Q2, to je: základní tmelení Q1+ dodatečné tmelení (tmelení najemno) a případné přebroušení.</v>
      </c>
      <c r="BB175" s="152"/>
      <c r="BC175" s="152"/>
      <c r="BD175" s="152"/>
      <c r="BE175" s="152"/>
      <c r="BF175" s="152"/>
      <c r="BG175" s="152"/>
      <c r="BH175" s="152"/>
    </row>
    <row r="176" spans="1:60" outlineLevel="2" x14ac:dyDescent="0.2">
      <c r="A176" s="159"/>
      <c r="B176" s="160"/>
      <c r="C176" s="190" t="s">
        <v>301</v>
      </c>
      <c r="D176" s="163"/>
      <c r="E176" s="164">
        <v>17</v>
      </c>
      <c r="F176" s="162"/>
      <c r="G176" s="162"/>
      <c r="H176" s="162"/>
      <c r="I176" s="162"/>
      <c r="J176" s="162"/>
      <c r="K176" s="162"/>
      <c r="L176" s="162"/>
      <c r="M176" s="162"/>
      <c r="N176" s="161"/>
      <c r="O176" s="161"/>
      <c r="P176" s="161"/>
      <c r="Q176" s="161"/>
      <c r="R176" s="162"/>
      <c r="S176" s="162"/>
      <c r="T176" s="162"/>
      <c r="U176" s="162"/>
      <c r="V176" s="162"/>
      <c r="W176" s="162"/>
      <c r="X176" s="162"/>
      <c r="Y176" s="162"/>
      <c r="Z176" s="152"/>
      <c r="AA176" s="152"/>
      <c r="AB176" s="152"/>
      <c r="AC176" s="152"/>
      <c r="AD176" s="152"/>
      <c r="AE176" s="152"/>
      <c r="AF176" s="152"/>
      <c r="AG176" s="152" t="s">
        <v>127</v>
      </c>
      <c r="AH176" s="152">
        <v>0</v>
      </c>
      <c r="AI176" s="152"/>
      <c r="AJ176" s="152"/>
      <c r="AK176" s="152"/>
      <c r="AL176" s="152"/>
      <c r="AM176" s="152"/>
      <c r="AN176" s="152"/>
      <c r="AO176" s="152"/>
      <c r="AP176" s="152"/>
      <c r="AQ176" s="152"/>
      <c r="AR176" s="152"/>
      <c r="AS176" s="152"/>
      <c r="AT176" s="152"/>
      <c r="AU176" s="152"/>
      <c r="AV176" s="152"/>
      <c r="AW176" s="152"/>
      <c r="AX176" s="152"/>
      <c r="AY176" s="152"/>
      <c r="AZ176" s="152"/>
      <c r="BA176" s="152"/>
      <c r="BB176" s="152"/>
      <c r="BC176" s="152"/>
      <c r="BD176" s="152"/>
      <c r="BE176" s="152"/>
      <c r="BF176" s="152"/>
      <c r="BG176" s="152"/>
      <c r="BH176" s="152"/>
    </row>
    <row r="177" spans="1:60" x14ac:dyDescent="0.2">
      <c r="A177" s="166" t="s">
        <v>113</v>
      </c>
      <c r="B177" s="167" t="s">
        <v>73</v>
      </c>
      <c r="C177" s="188" t="s">
        <v>74</v>
      </c>
      <c r="D177" s="168"/>
      <c r="E177" s="169"/>
      <c r="F177" s="170"/>
      <c r="G177" s="170">
        <f>SUMIF(AG178:AG179,"&lt;&gt;NOR",G178:G179)</f>
        <v>0</v>
      </c>
      <c r="H177" s="170"/>
      <c r="I177" s="170">
        <f>SUM(I178:I179)</f>
        <v>0</v>
      </c>
      <c r="J177" s="170"/>
      <c r="K177" s="170">
        <f>SUM(K178:K179)</f>
        <v>0</v>
      </c>
      <c r="L177" s="170"/>
      <c r="M177" s="170">
        <f>SUM(M178:M179)</f>
        <v>0</v>
      </c>
      <c r="N177" s="169"/>
      <c r="O177" s="169">
        <f>SUM(O178:O179)</f>
        <v>0.02</v>
      </c>
      <c r="P177" s="169"/>
      <c r="Q177" s="169">
        <f>SUM(Q178:Q179)</f>
        <v>0.86</v>
      </c>
      <c r="R177" s="170"/>
      <c r="S177" s="170"/>
      <c r="T177" s="171"/>
      <c r="U177" s="165"/>
      <c r="V177" s="165">
        <f>SUM(V178:V179)</f>
        <v>25.26</v>
      </c>
      <c r="W177" s="165"/>
      <c r="X177" s="165"/>
      <c r="Y177" s="165"/>
      <c r="AG177" t="s">
        <v>114</v>
      </c>
    </row>
    <row r="178" spans="1:60" ht="22.5" outlineLevel="1" x14ac:dyDescent="0.2">
      <c r="A178" s="173">
        <v>18</v>
      </c>
      <c r="B178" s="174" t="s">
        <v>302</v>
      </c>
      <c r="C178" s="189" t="s">
        <v>303</v>
      </c>
      <c r="D178" s="175" t="s">
        <v>135</v>
      </c>
      <c r="E178" s="176">
        <v>73</v>
      </c>
      <c r="F178" s="177"/>
      <c r="G178" s="178">
        <f>ROUND(E178*F178,2)</f>
        <v>0</v>
      </c>
      <c r="H178" s="177"/>
      <c r="I178" s="178">
        <f>ROUND(E178*H178,2)</f>
        <v>0</v>
      </c>
      <c r="J178" s="177"/>
      <c r="K178" s="178">
        <f>ROUND(E178*J178,2)</f>
        <v>0</v>
      </c>
      <c r="L178" s="178">
        <v>21</v>
      </c>
      <c r="M178" s="178">
        <f>G178*(1+L178/100)</f>
        <v>0</v>
      </c>
      <c r="N178" s="176">
        <v>3.3E-4</v>
      </c>
      <c r="O178" s="176">
        <f>ROUND(E178*N178,2)</f>
        <v>0.02</v>
      </c>
      <c r="P178" s="176">
        <v>1.183E-2</v>
      </c>
      <c r="Q178" s="176">
        <f>ROUND(E178*P178,2)</f>
        <v>0.86</v>
      </c>
      <c r="R178" s="178" t="s">
        <v>304</v>
      </c>
      <c r="S178" s="178" t="s">
        <v>119</v>
      </c>
      <c r="T178" s="179" t="s">
        <v>137</v>
      </c>
      <c r="U178" s="162">
        <v>0.34599999999999997</v>
      </c>
      <c r="V178" s="162">
        <f>ROUND(E178*U178,2)</f>
        <v>25.26</v>
      </c>
      <c r="W178" s="162"/>
      <c r="X178" s="162" t="s">
        <v>121</v>
      </c>
      <c r="Y178" s="162" t="s">
        <v>122</v>
      </c>
      <c r="Z178" s="152"/>
      <c r="AA178" s="152"/>
      <c r="AB178" s="152"/>
      <c r="AC178" s="152"/>
      <c r="AD178" s="152"/>
      <c r="AE178" s="152"/>
      <c r="AF178" s="152"/>
      <c r="AG178" s="152" t="s">
        <v>123</v>
      </c>
      <c r="AH178" s="152"/>
      <c r="AI178" s="152"/>
      <c r="AJ178" s="152"/>
      <c r="AK178" s="152"/>
      <c r="AL178" s="152"/>
      <c r="AM178" s="152"/>
      <c r="AN178" s="152"/>
      <c r="AO178" s="152"/>
      <c r="AP178" s="152"/>
      <c r="AQ178" s="152"/>
      <c r="AR178" s="152"/>
      <c r="AS178" s="152"/>
      <c r="AT178" s="152"/>
      <c r="AU178" s="152"/>
      <c r="AV178" s="152"/>
      <c r="AW178" s="152"/>
      <c r="AX178" s="152"/>
      <c r="AY178" s="152"/>
      <c r="AZ178" s="152"/>
      <c r="BA178" s="152"/>
      <c r="BB178" s="152"/>
      <c r="BC178" s="152"/>
      <c r="BD178" s="152"/>
      <c r="BE178" s="152"/>
      <c r="BF178" s="152"/>
      <c r="BG178" s="152"/>
      <c r="BH178" s="152"/>
    </row>
    <row r="179" spans="1:60" outlineLevel="2" x14ac:dyDescent="0.2">
      <c r="A179" s="159"/>
      <c r="B179" s="160"/>
      <c r="C179" s="190" t="s">
        <v>305</v>
      </c>
      <c r="D179" s="163"/>
      <c r="E179" s="164">
        <v>73</v>
      </c>
      <c r="F179" s="162"/>
      <c r="G179" s="162"/>
      <c r="H179" s="162"/>
      <c r="I179" s="162"/>
      <c r="J179" s="162"/>
      <c r="K179" s="162"/>
      <c r="L179" s="162"/>
      <c r="M179" s="162"/>
      <c r="N179" s="161"/>
      <c r="O179" s="161"/>
      <c r="P179" s="161"/>
      <c r="Q179" s="161"/>
      <c r="R179" s="162"/>
      <c r="S179" s="162"/>
      <c r="T179" s="162"/>
      <c r="U179" s="162"/>
      <c r="V179" s="162"/>
      <c r="W179" s="162"/>
      <c r="X179" s="162"/>
      <c r="Y179" s="162"/>
      <c r="Z179" s="152"/>
      <c r="AA179" s="152"/>
      <c r="AB179" s="152"/>
      <c r="AC179" s="152"/>
      <c r="AD179" s="152"/>
      <c r="AE179" s="152"/>
      <c r="AF179" s="152"/>
      <c r="AG179" s="152" t="s">
        <v>127</v>
      </c>
      <c r="AH179" s="152">
        <v>0</v>
      </c>
      <c r="AI179" s="152"/>
      <c r="AJ179" s="152"/>
      <c r="AK179" s="152"/>
      <c r="AL179" s="152"/>
      <c r="AM179" s="152"/>
      <c r="AN179" s="152"/>
      <c r="AO179" s="152"/>
      <c r="AP179" s="152"/>
      <c r="AQ179" s="152"/>
      <c r="AR179" s="152"/>
      <c r="AS179" s="152"/>
      <c r="AT179" s="152"/>
      <c r="AU179" s="152"/>
      <c r="AV179" s="152"/>
      <c r="AW179" s="152"/>
      <c r="AX179" s="152"/>
      <c r="AY179" s="152"/>
      <c r="AZ179" s="152"/>
      <c r="BA179" s="152"/>
      <c r="BB179" s="152"/>
      <c r="BC179" s="152"/>
      <c r="BD179" s="152"/>
      <c r="BE179" s="152"/>
      <c r="BF179" s="152"/>
      <c r="BG179" s="152"/>
      <c r="BH179" s="152"/>
    </row>
    <row r="180" spans="1:60" x14ac:dyDescent="0.2">
      <c r="A180" s="166" t="s">
        <v>113</v>
      </c>
      <c r="B180" s="167" t="s">
        <v>75</v>
      </c>
      <c r="C180" s="188" t="s">
        <v>76</v>
      </c>
      <c r="D180" s="168"/>
      <c r="E180" s="169"/>
      <c r="F180" s="170"/>
      <c r="G180" s="170">
        <f>SUMIF(AG181:AG182,"&lt;&gt;NOR",G181:G182)</f>
        <v>0</v>
      </c>
      <c r="H180" s="170"/>
      <c r="I180" s="170">
        <f>SUM(I181:I182)</f>
        <v>0</v>
      </c>
      <c r="J180" s="170"/>
      <c r="K180" s="170">
        <f>SUM(K181:K182)</f>
        <v>0</v>
      </c>
      <c r="L180" s="170"/>
      <c r="M180" s="170">
        <f>SUM(M181:M182)</f>
        <v>0</v>
      </c>
      <c r="N180" s="169"/>
      <c r="O180" s="169">
        <f>SUM(O181:O182)</f>
        <v>0</v>
      </c>
      <c r="P180" s="169"/>
      <c r="Q180" s="169">
        <f>SUM(Q181:Q182)</f>
        <v>0</v>
      </c>
      <c r="R180" s="170"/>
      <c r="S180" s="170"/>
      <c r="T180" s="171"/>
      <c r="U180" s="165"/>
      <c r="V180" s="165">
        <f>SUM(V181:V182)</f>
        <v>105.74</v>
      </c>
      <c r="W180" s="165"/>
      <c r="X180" s="165"/>
      <c r="Y180" s="165"/>
      <c r="AG180" t="s">
        <v>114</v>
      </c>
    </row>
    <row r="181" spans="1:60" ht="22.5" outlineLevel="1" x14ac:dyDescent="0.2">
      <c r="A181" s="173">
        <v>19</v>
      </c>
      <c r="B181" s="174" t="s">
        <v>306</v>
      </c>
      <c r="C181" s="189" t="s">
        <v>307</v>
      </c>
      <c r="D181" s="175" t="s">
        <v>308</v>
      </c>
      <c r="E181" s="176">
        <v>55.890059999999998</v>
      </c>
      <c r="F181" s="177"/>
      <c r="G181" s="178">
        <f>ROUND(E181*F181,2)</f>
        <v>0</v>
      </c>
      <c r="H181" s="177"/>
      <c r="I181" s="178">
        <f>ROUND(E181*H181,2)</f>
        <v>0</v>
      </c>
      <c r="J181" s="177"/>
      <c r="K181" s="178">
        <f>ROUND(E181*J181,2)</f>
        <v>0</v>
      </c>
      <c r="L181" s="178">
        <v>21</v>
      </c>
      <c r="M181" s="178">
        <f>G181*(1+L181/100)</f>
        <v>0</v>
      </c>
      <c r="N181" s="176">
        <v>0</v>
      </c>
      <c r="O181" s="176">
        <f>ROUND(E181*N181,2)</f>
        <v>0</v>
      </c>
      <c r="P181" s="176">
        <v>0</v>
      </c>
      <c r="Q181" s="176">
        <f>ROUND(E181*P181,2)</f>
        <v>0</v>
      </c>
      <c r="R181" s="178" t="s">
        <v>136</v>
      </c>
      <c r="S181" s="178" t="s">
        <v>119</v>
      </c>
      <c r="T181" s="179" t="s">
        <v>137</v>
      </c>
      <c r="U181" s="162">
        <v>1.8919999999999999</v>
      </c>
      <c r="V181" s="162">
        <f>ROUND(E181*U181,2)</f>
        <v>105.74</v>
      </c>
      <c r="W181" s="162"/>
      <c r="X181" s="162" t="s">
        <v>309</v>
      </c>
      <c r="Y181" s="162" t="s">
        <v>122</v>
      </c>
      <c r="Z181" s="152"/>
      <c r="AA181" s="152"/>
      <c r="AB181" s="152"/>
      <c r="AC181" s="152"/>
      <c r="AD181" s="152"/>
      <c r="AE181" s="152"/>
      <c r="AF181" s="152"/>
      <c r="AG181" s="152" t="s">
        <v>310</v>
      </c>
      <c r="AH181" s="152"/>
      <c r="AI181" s="152"/>
      <c r="AJ181" s="152"/>
      <c r="AK181" s="152"/>
      <c r="AL181" s="152"/>
      <c r="AM181" s="152"/>
      <c r="AN181" s="152"/>
      <c r="AO181" s="152"/>
      <c r="AP181" s="152"/>
      <c r="AQ181" s="152"/>
      <c r="AR181" s="152"/>
      <c r="AS181" s="152"/>
      <c r="AT181" s="152"/>
      <c r="AU181" s="152"/>
      <c r="AV181" s="152"/>
      <c r="AW181" s="152"/>
      <c r="AX181" s="152"/>
      <c r="AY181" s="152"/>
      <c r="AZ181" s="152"/>
      <c r="BA181" s="152"/>
      <c r="BB181" s="152"/>
      <c r="BC181" s="152"/>
      <c r="BD181" s="152"/>
      <c r="BE181" s="152"/>
      <c r="BF181" s="152"/>
      <c r="BG181" s="152"/>
      <c r="BH181" s="152"/>
    </row>
    <row r="182" spans="1:60" outlineLevel="2" x14ac:dyDescent="0.2">
      <c r="A182" s="159"/>
      <c r="B182" s="160"/>
      <c r="C182" s="295" t="s">
        <v>311</v>
      </c>
      <c r="D182" s="296"/>
      <c r="E182" s="296"/>
      <c r="F182" s="296"/>
      <c r="G182" s="296"/>
      <c r="H182" s="162"/>
      <c r="I182" s="162"/>
      <c r="J182" s="162"/>
      <c r="K182" s="162"/>
      <c r="L182" s="162"/>
      <c r="M182" s="162"/>
      <c r="N182" s="161"/>
      <c r="O182" s="161"/>
      <c r="P182" s="161"/>
      <c r="Q182" s="161"/>
      <c r="R182" s="162"/>
      <c r="S182" s="162"/>
      <c r="T182" s="162"/>
      <c r="U182" s="162"/>
      <c r="V182" s="162"/>
      <c r="W182" s="162"/>
      <c r="X182" s="162"/>
      <c r="Y182" s="162"/>
      <c r="Z182" s="152"/>
      <c r="AA182" s="152"/>
      <c r="AB182" s="152"/>
      <c r="AC182" s="152"/>
      <c r="AD182" s="152"/>
      <c r="AE182" s="152"/>
      <c r="AF182" s="152"/>
      <c r="AG182" s="152" t="s">
        <v>168</v>
      </c>
      <c r="AH182" s="152"/>
      <c r="AI182" s="152"/>
      <c r="AJ182" s="152"/>
      <c r="AK182" s="152"/>
      <c r="AL182" s="152"/>
      <c r="AM182" s="152"/>
      <c r="AN182" s="152"/>
      <c r="AO182" s="152"/>
      <c r="AP182" s="152"/>
      <c r="AQ182" s="152"/>
      <c r="AR182" s="152"/>
      <c r="AS182" s="152"/>
      <c r="AT182" s="152"/>
      <c r="AU182" s="152"/>
      <c r="AV182" s="152"/>
      <c r="AW182" s="152"/>
      <c r="AX182" s="152"/>
      <c r="AY182" s="152"/>
      <c r="AZ182" s="152"/>
      <c r="BA182" s="152"/>
      <c r="BB182" s="152"/>
      <c r="BC182" s="152"/>
      <c r="BD182" s="152"/>
      <c r="BE182" s="152"/>
      <c r="BF182" s="152"/>
      <c r="BG182" s="152"/>
      <c r="BH182" s="152"/>
    </row>
    <row r="183" spans="1:60" x14ac:dyDescent="0.2">
      <c r="A183" s="166" t="s">
        <v>113</v>
      </c>
      <c r="B183" s="167" t="s">
        <v>77</v>
      </c>
      <c r="C183" s="188" t="s">
        <v>78</v>
      </c>
      <c r="D183" s="168"/>
      <c r="E183" s="169"/>
      <c r="F183" s="170"/>
      <c r="G183" s="170">
        <f>SUMIF(AG184:AG214,"&lt;&gt;NOR",G184:G214)</f>
        <v>0</v>
      </c>
      <c r="H183" s="170"/>
      <c r="I183" s="170">
        <f>SUM(I184:I214)</f>
        <v>0</v>
      </c>
      <c r="J183" s="170"/>
      <c r="K183" s="170">
        <f>SUM(K184:K214)</f>
        <v>0</v>
      </c>
      <c r="L183" s="170"/>
      <c r="M183" s="170">
        <f>SUM(M184:M214)</f>
        <v>0</v>
      </c>
      <c r="N183" s="169"/>
      <c r="O183" s="169">
        <f>SUM(O184:O214)</f>
        <v>1.5</v>
      </c>
      <c r="P183" s="169"/>
      <c r="Q183" s="169">
        <f>SUM(Q184:Q214)</f>
        <v>7.73</v>
      </c>
      <c r="R183" s="170"/>
      <c r="S183" s="170"/>
      <c r="T183" s="171"/>
      <c r="U183" s="165"/>
      <c r="V183" s="165">
        <f>SUM(V184:V214)</f>
        <v>700.21</v>
      </c>
      <c r="W183" s="165"/>
      <c r="X183" s="165"/>
      <c r="Y183" s="165"/>
      <c r="AG183" t="s">
        <v>114</v>
      </c>
    </row>
    <row r="184" spans="1:60" outlineLevel="1" x14ac:dyDescent="0.2">
      <c r="A184" s="173">
        <v>20</v>
      </c>
      <c r="B184" s="174" t="s">
        <v>312</v>
      </c>
      <c r="C184" s="189" t="s">
        <v>313</v>
      </c>
      <c r="D184" s="175" t="s">
        <v>135</v>
      </c>
      <c r="E184" s="176">
        <v>773.32</v>
      </c>
      <c r="F184" s="177"/>
      <c r="G184" s="178">
        <f>ROUND(E184*F184,2)</f>
        <v>0</v>
      </c>
      <c r="H184" s="177"/>
      <c r="I184" s="178">
        <f>ROUND(E184*H184,2)</f>
        <v>0</v>
      </c>
      <c r="J184" s="177"/>
      <c r="K184" s="178">
        <f>ROUND(E184*J184,2)</f>
        <v>0</v>
      </c>
      <c r="L184" s="178">
        <v>21</v>
      </c>
      <c r="M184" s="178">
        <f>G184*(1+L184/100)</f>
        <v>0</v>
      </c>
      <c r="N184" s="176">
        <v>0</v>
      </c>
      <c r="O184" s="176">
        <f>ROUND(E184*N184,2)</f>
        <v>0</v>
      </c>
      <c r="P184" s="176">
        <v>0.01</v>
      </c>
      <c r="Q184" s="176">
        <f>ROUND(E184*P184,2)</f>
        <v>7.73</v>
      </c>
      <c r="R184" s="178" t="s">
        <v>314</v>
      </c>
      <c r="S184" s="178" t="s">
        <v>119</v>
      </c>
      <c r="T184" s="179" t="s">
        <v>137</v>
      </c>
      <c r="U184" s="162">
        <v>7.6679999999999998E-2</v>
      </c>
      <c r="V184" s="162">
        <f>ROUND(E184*U184,2)</f>
        <v>59.3</v>
      </c>
      <c r="W184" s="162"/>
      <c r="X184" s="162" t="s">
        <v>121</v>
      </c>
      <c r="Y184" s="162" t="s">
        <v>122</v>
      </c>
      <c r="Z184" s="152"/>
      <c r="AA184" s="152"/>
      <c r="AB184" s="152"/>
      <c r="AC184" s="152"/>
      <c r="AD184" s="152"/>
      <c r="AE184" s="152"/>
      <c r="AF184" s="152"/>
      <c r="AG184" s="152" t="s">
        <v>123</v>
      </c>
      <c r="AH184" s="152"/>
      <c r="AI184" s="152"/>
      <c r="AJ184" s="152"/>
      <c r="AK184" s="152"/>
      <c r="AL184" s="152"/>
      <c r="AM184" s="152"/>
      <c r="AN184" s="152"/>
      <c r="AO184" s="152"/>
      <c r="AP184" s="152"/>
      <c r="AQ184" s="152"/>
      <c r="AR184" s="152"/>
      <c r="AS184" s="152"/>
      <c r="AT184" s="152"/>
      <c r="AU184" s="152"/>
      <c r="AV184" s="152"/>
      <c r="AW184" s="152"/>
      <c r="AX184" s="152"/>
      <c r="AY184" s="152"/>
      <c r="AZ184" s="152"/>
      <c r="BA184" s="152"/>
      <c r="BB184" s="152"/>
      <c r="BC184" s="152"/>
      <c r="BD184" s="152"/>
      <c r="BE184" s="152"/>
      <c r="BF184" s="152"/>
      <c r="BG184" s="152"/>
      <c r="BH184" s="152"/>
    </row>
    <row r="185" spans="1:60" outlineLevel="2" x14ac:dyDescent="0.2">
      <c r="A185" s="159"/>
      <c r="B185" s="160"/>
      <c r="C185" s="190" t="s">
        <v>315</v>
      </c>
      <c r="D185" s="163"/>
      <c r="E185" s="164">
        <v>773.32</v>
      </c>
      <c r="F185" s="162"/>
      <c r="G185" s="162"/>
      <c r="H185" s="162"/>
      <c r="I185" s="162"/>
      <c r="J185" s="162"/>
      <c r="K185" s="162"/>
      <c r="L185" s="162"/>
      <c r="M185" s="162"/>
      <c r="N185" s="161"/>
      <c r="O185" s="161"/>
      <c r="P185" s="161"/>
      <c r="Q185" s="161"/>
      <c r="R185" s="162"/>
      <c r="S185" s="162"/>
      <c r="T185" s="162"/>
      <c r="U185" s="162"/>
      <c r="V185" s="162"/>
      <c r="W185" s="162"/>
      <c r="X185" s="162"/>
      <c r="Y185" s="162"/>
      <c r="Z185" s="152"/>
      <c r="AA185" s="152"/>
      <c r="AB185" s="152"/>
      <c r="AC185" s="152"/>
      <c r="AD185" s="152"/>
      <c r="AE185" s="152"/>
      <c r="AF185" s="152"/>
      <c r="AG185" s="152" t="s">
        <v>127</v>
      </c>
      <c r="AH185" s="152">
        <v>0</v>
      </c>
      <c r="AI185" s="152"/>
      <c r="AJ185" s="152"/>
      <c r="AK185" s="152"/>
      <c r="AL185" s="152"/>
      <c r="AM185" s="152"/>
      <c r="AN185" s="152"/>
      <c r="AO185" s="152"/>
      <c r="AP185" s="152"/>
      <c r="AQ185" s="152"/>
      <c r="AR185" s="152"/>
      <c r="AS185" s="152"/>
      <c r="AT185" s="152"/>
      <c r="AU185" s="152"/>
      <c r="AV185" s="152"/>
      <c r="AW185" s="152"/>
      <c r="AX185" s="152"/>
      <c r="AY185" s="152"/>
      <c r="AZ185" s="152"/>
      <c r="BA185" s="152"/>
      <c r="BB185" s="152"/>
      <c r="BC185" s="152"/>
      <c r="BD185" s="152"/>
      <c r="BE185" s="152"/>
      <c r="BF185" s="152"/>
      <c r="BG185" s="152"/>
      <c r="BH185" s="152"/>
    </row>
    <row r="186" spans="1:60" outlineLevel="1" x14ac:dyDescent="0.2">
      <c r="A186" s="173">
        <v>21</v>
      </c>
      <c r="B186" s="174" t="s">
        <v>316</v>
      </c>
      <c r="C186" s="189" t="s">
        <v>317</v>
      </c>
      <c r="D186" s="175" t="s">
        <v>135</v>
      </c>
      <c r="E186" s="176">
        <v>4161.9399999999996</v>
      </c>
      <c r="F186" s="177"/>
      <c r="G186" s="178">
        <f>ROUND(E186*F186,2)</f>
        <v>0</v>
      </c>
      <c r="H186" s="177"/>
      <c r="I186" s="178">
        <f>ROUND(E186*H186,2)</f>
        <v>0</v>
      </c>
      <c r="J186" s="177"/>
      <c r="K186" s="178">
        <f>ROUND(E186*J186,2)</f>
        <v>0</v>
      </c>
      <c r="L186" s="178">
        <v>21</v>
      </c>
      <c r="M186" s="178">
        <f>G186*(1+L186/100)</f>
        <v>0</v>
      </c>
      <c r="N186" s="176">
        <v>6.9999999999999994E-5</v>
      </c>
      <c r="O186" s="176">
        <f>ROUND(E186*N186,2)</f>
        <v>0.28999999999999998</v>
      </c>
      <c r="P186" s="176">
        <v>0</v>
      </c>
      <c r="Q186" s="176">
        <f>ROUND(E186*P186,2)</f>
        <v>0</v>
      </c>
      <c r="R186" s="178" t="s">
        <v>314</v>
      </c>
      <c r="S186" s="178" t="s">
        <v>119</v>
      </c>
      <c r="T186" s="179" t="s">
        <v>137</v>
      </c>
      <c r="U186" s="162">
        <v>3.2480000000000002E-2</v>
      </c>
      <c r="V186" s="162">
        <f>ROUND(E186*U186,2)</f>
        <v>135.18</v>
      </c>
      <c r="W186" s="162"/>
      <c r="X186" s="162" t="s">
        <v>121</v>
      </c>
      <c r="Y186" s="162" t="s">
        <v>122</v>
      </c>
      <c r="Z186" s="152"/>
      <c r="AA186" s="152"/>
      <c r="AB186" s="152"/>
      <c r="AC186" s="152"/>
      <c r="AD186" s="152"/>
      <c r="AE186" s="152"/>
      <c r="AF186" s="152"/>
      <c r="AG186" s="152" t="s">
        <v>123</v>
      </c>
      <c r="AH186" s="152"/>
      <c r="AI186" s="152"/>
      <c r="AJ186" s="152"/>
      <c r="AK186" s="152"/>
      <c r="AL186" s="152"/>
      <c r="AM186" s="152"/>
      <c r="AN186" s="152"/>
      <c r="AO186" s="152"/>
      <c r="AP186" s="152"/>
      <c r="AQ186" s="152"/>
      <c r="AR186" s="152"/>
      <c r="AS186" s="152"/>
      <c r="AT186" s="152"/>
      <c r="AU186" s="152"/>
      <c r="AV186" s="152"/>
      <c r="AW186" s="152"/>
      <c r="AX186" s="152"/>
      <c r="AY186" s="152"/>
      <c r="AZ186" s="152"/>
      <c r="BA186" s="152"/>
      <c r="BB186" s="152"/>
      <c r="BC186" s="152"/>
      <c r="BD186" s="152"/>
      <c r="BE186" s="152"/>
      <c r="BF186" s="152"/>
      <c r="BG186" s="152"/>
      <c r="BH186" s="152"/>
    </row>
    <row r="187" spans="1:60" outlineLevel="2" x14ac:dyDescent="0.2">
      <c r="A187" s="159"/>
      <c r="B187" s="160"/>
      <c r="C187" s="190" t="s">
        <v>318</v>
      </c>
      <c r="D187" s="163"/>
      <c r="E187" s="164">
        <v>1137.5</v>
      </c>
      <c r="F187" s="162"/>
      <c r="G187" s="162"/>
      <c r="H187" s="162"/>
      <c r="I187" s="162"/>
      <c r="J187" s="162"/>
      <c r="K187" s="162"/>
      <c r="L187" s="162"/>
      <c r="M187" s="162"/>
      <c r="N187" s="161"/>
      <c r="O187" s="161"/>
      <c r="P187" s="161"/>
      <c r="Q187" s="161"/>
      <c r="R187" s="162"/>
      <c r="S187" s="162"/>
      <c r="T187" s="162"/>
      <c r="U187" s="162"/>
      <c r="V187" s="162"/>
      <c r="W187" s="162"/>
      <c r="X187" s="162"/>
      <c r="Y187" s="162"/>
      <c r="Z187" s="152"/>
      <c r="AA187" s="152"/>
      <c r="AB187" s="152"/>
      <c r="AC187" s="152"/>
      <c r="AD187" s="152"/>
      <c r="AE187" s="152"/>
      <c r="AF187" s="152"/>
      <c r="AG187" s="152" t="s">
        <v>127</v>
      </c>
      <c r="AH187" s="152">
        <v>0</v>
      </c>
      <c r="AI187" s="152"/>
      <c r="AJ187" s="152"/>
      <c r="AK187" s="152"/>
      <c r="AL187" s="152"/>
      <c r="AM187" s="152"/>
      <c r="AN187" s="152"/>
      <c r="AO187" s="152"/>
      <c r="AP187" s="152"/>
      <c r="AQ187" s="152"/>
      <c r="AR187" s="152"/>
      <c r="AS187" s="152"/>
      <c r="AT187" s="152"/>
      <c r="AU187" s="152"/>
      <c r="AV187" s="152"/>
      <c r="AW187" s="152"/>
      <c r="AX187" s="152"/>
      <c r="AY187" s="152"/>
      <c r="AZ187" s="152"/>
      <c r="BA187" s="152"/>
      <c r="BB187" s="152"/>
      <c r="BC187" s="152"/>
      <c r="BD187" s="152"/>
      <c r="BE187" s="152"/>
      <c r="BF187" s="152"/>
      <c r="BG187" s="152"/>
      <c r="BH187" s="152"/>
    </row>
    <row r="188" spans="1:60" outlineLevel="3" x14ac:dyDescent="0.2">
      <c r="A188" s="159"/>
      <c r="B188" s="160"/>
      <c r="C188" s="190" t="s">
        <v>319</v>
      </c>
      <c r="D188" s="163"/>
      <c r="E188" s="164">
        <v>924</v>
      </c>
      <c r="F188" s="162"/>
      <c r="G188" s="162"/>
      <c r="H188" s="162"/>
      <c r="I188" s="162"/>
      <c r="J188" s="162"/>
      <c r="K188" s="162"/>
      <c r="L188" s="162"/>
      <c r="M188" s="162"/>
      <c r="N188" s="161"/>
      <c r="O188" s="161"/>
      <c r="P188" s="161"/>
      <c r="Q188" s="161"/>
      <c r="R188" s="162"/>
      <c r="S188" s="162"/>
      <c r="T188" s="162"/>
      <c r="U188" s="162"/>
      <c r="V188" s="162"/>
      <c r="W188" s="162"/>
      <c r="X188" s="162"/>
      <c r="Y188" s="162"/>
      <c r="Z188" s="152"/>
      <c r="AA188" s="152"/>
      <c r="AB188" s="152"/>
      <c r="AC188" s="152"/>
      <c r="AD188" s="152"/>
      <c r="AE188" s="152"/>
      <c r="AF188" s="152"/>
      <c r="AG188" s="152" t="s">
        <v>127</v>
      </c>
      <c r="AH188" s="152">
        <v>0</v>
      </c>
      <c r="AI188" s="152"/>
      <c r="AJ188" s="152"/>
      <c r="AK188" s="152"/>
      <c r="AL188" s="152"/>
      <c r="AM188" s="152"/>
      <c r="AN188" s="152"/>
      <c r="AO188" s="152"/>
      <c r="AP188" s="152"/>
      <c r="AQ188" s="152"/>
      <c r="AR188" s="152"/>
      <c r="AS188" s="152"/>
      <c r="AT188" s="152"/>
      <c r="AU188" s="152"/>
      <c r="AV188" s="152"/>
      <c r="AW188" s="152"/>
      <c r="AX188" s="152"/>
      <c r="AY188" s="152"/>
      <c r="AZ188" s="152"/>
      <c r="BA188" s="152"/>
      <c r="BB188" s="152"/>
      <c r="BC188" s="152"/>
      <c r="BD188" s="152"/>
      <c r="BE188" s="152"/>
      <c r="BF188" s="152"/>
      <c r="BG188" s="152"/>
      <c r="BH188" s="152"/>
    </row>
    <row r="189" spans="1:60" outlineLevel="3" x14ac:dyDescent="0.2">
      <c r="A189" s="159"/>
      <c r="B189" s="160"/>
      <c r="C189" s="190" t="s">
        <v>320</v>
      </c>
      <c r="D189" s="163"/>
      <c r="E189" s="164">
        <v>924</v>
      </c>
      <c r="F189" s="162"/>
      <c r="G189" s="162"/>
      <c r="H189" s="162"/>
      <c r="I189" s="162"/>
      <c r="J189" s="162"/>
      <c r="K189" s="162"/>
      <c r="L189" s="162"/>
      <c r="M189" s="162"/>
      <c r="N189" s="161"/>
      <c r="O189" s="161"/>
      <c r="P189" s="161"/>
      <c r="Q189" s="161"/>
      <c r="R189" s="162"/>
      <c r="S189" s="162"/>
      <c r="T189" s="162"/>
      <c r="U189" s="162"/>
      <c r="V189" s="162"/>
      <c r="W189" s="162"/>
      <c r="X189" s="162"/>
      <c r="Y189" s="162"/>
      <c r="Z189" s="152"/>
      <c r="AA189" s="152"/>
      <c r="AB189" s="152"/>
      <c r="AC189" s="152"/>
      <c r="AD189" s="152"/>
      <c r="AE189" s="152"/>
      <c r="AF189" s="152"/>
      <c r="AG189" s="152" t="s">
        <v>127</v>
      </c>
      <c r="AH189" s="152">
        <v>0</v>
      </c>
      <c r="AI189" s="152"/>
      <c r="AJ189" s="152"/>
      <c r="AK189" s="152"/>
      <c r="AL189" s="152"/>
      <c r="AM189" s="152"/>
      <c r="AN189" s="152"/>
      <c r="AO189" s="152"/>
      <c r="AP189" s="152"/>
      <c r="AQ189" s="152"/>
      <c r="AR189" s="152"/>
      <c r="AS189" s="152"/>
      <c r="AT189" s="152"/>
      <c r="AU189" s="152"/>
      <c r="AV189" s="152"/>
      <c r="AW189" s="152"/>
      <c r="AX189" s="152"/>
      <c r="AY189" s="152"/>
      <c r="AZ189" s="152"/>
      <c r="BA189" s="152"/>
      <c r="BB189" s="152"/>
      <c r="BC189" s="152"/>
      <c r="BD189" s="152"/>
      <c r="BE189" s="152"/>
      <c r="BF189" s="152"/>
      <c r="BG189" s="152"/>
      <c r="BH189" s="152"/>
    </row>
    <row r="190" spans="1:60" outlineLevel="3" x14ac:dyDescent="0.2">
      <c r="A190" s="159"/>
      <c r="B190" s="160"/>
      <c r="C190" s="190" t="s">
        <v>321</v>
      </c>
      <c r="D190" s="163"/>
      <c r="E190" s="164">
        <v>131.5</v>
      </c>
      <c r="F190" s="162"/>
      <c r="G190" s="162"/>
      <c r="H190" s="162"/>
      <c r="I190" s="162"/>
      <c r="J190" s="162"/>
      <c r="K190" s="162"/>
      <c r="L190" s="162"/>
      <c r="M190" s="162"/>
      <c r="N190" s="161"/>
      <c r="O190" s="161"/>
      <c r="P190" s="161"/>
      <c r="Q190" s="161"/>
      <c r="R190" s="162"/>
      <c r="S190" s="162"/>
      <c r="T190" s="162"/>
      <c r="U190" s="162"/>
      <c r="V190" s="162"/>
      <c r="W190" s="162"/>
      <c r="X190" s="162"/>
      <c r="Y190" s="162"/>
      <c r="Z190" s="152"/>
      <c r="AA190" s="152"/>
      <c r="AB190" s="152"/>
      <c r="AC190" s="152"/>
      <c r="AD190" s="152"/>
      <c r="AE190" s="152"/>
      <c r="AF190" s="152"/>
      <c r="AG190" s="152" t="s">
        <v>127</v>
      </c>
      <c r="AH190" s="152">
        <v>0</v>
      </c>
      <c r="AI190" s="152"/>
      <c r="AJ190" s="152"/>
      <c r="AK190" s="152"/>
      <c r="AL190" s="152"/>
      <c r="AM190" s="152"/>
      <c r="AN190" s="152"/>
      <c r="AO190" s="152"/>
      <c r="AP190" s="152"/>
      <c r="AQ190" s="152"/>
      <c r="AR190" s="152"/>
      <c r="AS190" s="152"/>
      <c r="AT190" s="152"/>
      <c r="AU190" s="152"/>
      <c r="AV190" s="152"/>
      <c r="AW190" s="152"/>
      <c r="AX190" s="152"/>
      <c r="AY190" s="152"/>
      <c r="AZ190" s="152"/>
      <c r="BA190" s="152"/>
      <c r="BB190" s="152"/>
      <c r="BC190" s="152"/>
      <c r="BD190" s="152"/>
      <c r="BE190" s="152"/>
      <c r="BF190" s="152"/>
      <c r="BG190" s="152"/>
      <c r="BH190" s="152"/>
    </row>
    <row r="191" spans="1:60" ht="22.5" outlineLevel="3" x14ac:dyDescent="0.2">
      <c r="A191" s="159"/>
      <c r="B191" s="160"/>
      <c r="C191" s="190" t="s">
        <v>322</v>
      </c>
      <c r="D191" s="163"/>
      <c r="E191" s="164">
        <v>457.24</v>
      </c>
      <c r="F191" s="162"/>
      <c r="G191" s="162"/>
      <c r="H191" s="162"/>
      <c r="I191" s="162"/>
      <c r="J191" s="162"/>
      <c r="K191" s="162"/>
      <c r="L191" s="162"/>
      <c r="M191" s="162"/>
      <c r="N191" s="161"/>
      <c r="O191" s="161"/>
      <c r="P191" s="161"/>
      <c r="Q191" s="161"/>
      <c r="R191" s="162"/>
      <c r="S191" s="162"/>
      <c r="T191" s="162"/>
      <c r="U191" s="162"/>
      <c r="V191" s="162"/>
      <c r="W191" s="162"/>
      <c r="X191" s="162"/>
      <c r="Y191" s="162"/>
      <c r="Z191" s="152"/>
      <c r="AA191" s="152"/>
      <c r="AB191" s="152"/>
      <c r="AC191" s="152"/>
      <c r="AD191" s="152"/>
      <c r="AE191" s="152"/>
      <c r="AF191" s="152"/>
      <c r="AG191" s="152" t="s">
        <v>127</v>
      </c>
      <c r="AH191" s="152">
        <v>0</v>
      </c>
      <c r="AI191" s="152"/>
      <c r="AJ191" s="152"/>
      <c r="AK191" s="152"/>
      <c r="AL191" s="152"/>
      <c r="AM191" s="152"/>
      <c r="AN191" s="152"/>
      <c r="AO191" s="152"/>
      <c r="AP191" s="152"/>
      <c r="AQ191" s="152"/>
      <c r="AR191" s="152"/>
      <c r="AS191" s="152"/>
      <c r="AT191" s="152"/>
      <c r="AU191" s="152"/>
      <c r="AV191" s="152"/>
      <c r="AW191" s="152"/>
      <c r="AX191" s="152"/>
      <c r="AY191" s="152"/>
      <c r="AZ191" s="152"/>
      <c r="BA191" s="152"/>
      <c r="BB191" s="152"/>
      <c r="BC191" s="152"/>
      <c r="BD191" s="152"/>
      <c r="BE191" s="152"/>
      <c r="BF191" s="152"/>
      <c r="BG191" s="152"/>
      <c r="BH191" s="152"/>
    </row>
    <row r="192" spans="1:60" outlineLevel="3" x14ac:dyDescent="0.2">
      <c r="A192" s="159"/>
      <c r="B192" s="160"/>
      <c r="C192" s="190" t="s">
        <v>323</v>
      </c>
      <c r="D192" s="163"/>
      <c r="E192" s="164">
        <v>293.85000000000002</v>
      </c>
      <c r="F192" s="162"/>
      <c r="G192" s="162"/>
      <c r="H192" s="162"/>
      <c r="I192" s="162"/>
      <c r="J192" s="162"/>
      <c r="K192" s="162"/>
      <c r="L192" s="162"/>
      <c r="M192" s="162"/>
      <c r="N192" s="161"/>
      <c r="O192" s="161"/>
      <c r="P192" s="161"/>
      <c r="Q192" s="161"/>
      <c r="R192" s="162"/>
      <c r="S192" s="162"/>
      <c r="T192" s="162"/>
      <c r="U192" s="162"/>
      <c r="V192" s="162"/>
      <c r="W192" s="162"/>
      <c r="X192" s="162"/>
      <c r="Y192" s="162"/>
      <c r="Z192" s="152"/>
      <c r="AA192" s="152"/>
      <c r="AB192" s="152"/>
      <c r="AC192" s="152"/>
      <c r="AD192" s="152"/>
      <c r="AE192" s="152"/>
      <c r="AF192" s="152"/>
      <c r="AG192" s="152" t="s">
        <v>127</v>
      </c>
      <c r="AH192" s="152">
        <v>0</v>
      </c>
      <c r="AI192" s="152"/>
      <c r="AJ192" s="152"/>
      <c r="AK192" s="152"/>
      <c r="AL192" s="152"/>
      <c r="AM192" s="152"/>
      <c r="AN192" s="152"/>
      <c r="AO192" s="152"/>
      <c r="AP192" s="152"/>
      <c r="AQ192" s="152"/>
      <c r="AR192" s="152"/>
      <c r="AS192" s="152"/>
      <c r="AT192" s="152"/>
      <c r="AU192" s="152"/>
      <c r="AV192" s="152"/>
      <c r="AW192" s="152"/>
      <c r="AX192" s="152"/>
      <c r="AY192" s="152"/>
      <c r="AZ192" s="152"/>
      <c r="BA192" s="152"/>
      <c r="BB192" s="152"/>
      <c r="BC192" s="152"/>
      <c r="BD192" s="152"/>
      <c r="BE192" s="152"/>
      <c r="BF192" s="152"/>
      <c r="BG192" s="152"/>
      <c r="BH192" s="152"/>
    </row>
    <row r="193" spans="1:60" outlineLevel="3" x14ac:dyDescent="0.2">
      <c r="A193" s="159"/>
      <c r="B193" s="160"/>
      <c r="C193" s="190" t="s">
        <v>324</v>
      </c>
      <c r="D193" s="163"/>
      <c r="E193" s="164">
        <v>293.85000000000002</v>
      </c>
      <c r="F193" s="162"/>
      <c r="G193" s="162"/>
      <c r="H193" s="162"/>
      <c r="I193" s="162"/>
      <c r="J193" s="162"/>
      <c r="K193" s="162"/>
      <c r="L193" s="162"/>
      <c r="M193" s="162"/>
      <c r="N193" s="161"/>
      <c r="O193" s="161"/>
      <c r="P193" s="161"/>
      <c r="Q193" s="161"/>
      <c r="R193" s="162"/>
      <c r="S193" s="162"/>
      <c r="T193" s="162"/>
      <c r="U193" s="162"/>
      <c r="V193" s="162"/>
      <c r="W193" s="162"/>
      <c r="X193" s="162"/>
      <c r="Y193" s="162"/>
      <c r="Z193" s="152"/>
      <c r="AA193" s="152"/>
      <c r="AB193" s="152"/>
      <c r="AC193" s="152"/>
      <c r="AD193" s="152"/>
      <c r="AE193" s="152"/>
      <c r="AF193" s="152"/>
      <c r="AG193" s="152" t="s">
        <v>127</v>
      </c>
      <c r="AH193" s="152">
        <v>0</v>
      </c>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row>
    <row r="194" spans="1:60" outlineLevel="1" x14ac:dyDescent="0.2">
      <c r="A194" s="173">
        <v>22</v>
      </c>
      <c r="B194" s="174" t="s">
        <v>325</v>
      </c>
      <c r="C194" s="189" t="s">
        <v>326</v>
      </c>
      <c r="D194" s="175" t="s">
        <v>135</v>
      </c>
      <c r="E194" s="176">
        <v>1176.44</v>
      </c>
      <c r="F194" s="177"/>
      <c r="G194" s="178">
        <f>ROUND(E194*F194,2)</f>
        <v>0</v>
      </c>
      <c r="H194" s="177"/>
      <c r="I194" s="178">
        <f>ROUND(E194*H194,2)</f>
        <v>0</v>
      </c>
      <c r="J194" s="177"/>
      <c r="K194" s="178">
        <f>ROUND(E194*J194,2)</f>
        <v>0</v>
      </c>
      <c r="L194" s="178">
        <v>21</v>
      </c>
      <c r="M194" s="178">
        <f>G194*(1+L194/100)</f>
        <v>0</v>
      </c>
      <c r="N194" s="176">
        <v>1.4999999999999999E-4</v>
      </c>
      <c r="O194" s="176">
        <f>ROUND(E194*N194,2)</f>
        <v>0.18</v>
      </c>
      <c r="P194" s="176">
        <v>0</v>
      </c>
      <c r="Q194" s="176">
        <f>ROUND(E194*P194,2)</f>
        <v>0</v>
      </c>
      <c r="R194" s="178" t="s">
        <v>314</v>
      </c>
      <c r="S194" s="178" t="s">
        <v>119</v>
      </c>
      <c r="T194" s="179" t="s">
        <v>137</v>
      </c>
      <c r="U194" s="162">
        <v>0.10191</v>
      </c>
      <c r="V194" s="162">
        <f>ROUND(E194*U194,2)</f>
        <v>119.89</v>
      </c>
      <c r="W194" s="162"/>
      <c r="X194" s="162" t="s">
        <v>121</v>
      </c>
      <c r="Y194" s="162" t="s">
        <v>122</v>
      </c>
      <c r="Z194" s="152"/>
      <c r="AA194" s="152"/>
      <c r="AB194" s="152"/>
      <c r="AC194" s="152"/>
      <c r="AD194" s="152"/>
      <c r="AE194" s="152"/>
      <c r="AF194" s="152"/>
      <c r="AG194" s="152" t="s">
        <v>123</v>
      </c>
      <c r="AH194" s="152"/>
      <c r="AI194" s="152"/>
      <c r="AJ194" s="152"/>
      <c r="AK194" s="152"/>
      <c r="AL194" s="152"/>
      <c r="AM194" s="152"/>
      <c r="AN194" s="152"/>
      <c r="AO194" s="152"/>
      <c r="AP194" s="152"/>
      <c r="AQ194" s="152"/>
      <c r="AR194" s="152"/>
      <c r="AS194" s="152"/>
      <c r="AT194" s="152"/>
      <c r="AU194" s="152"/>
      <c r="AV194" s="152"/>
      <c r="AW194" s="152"/>
      <c r="AX194" s="152"/>
      <c r="AY194" s="152"/>
      <c r="AZ194" s="152"/>
      <c r="BA194" s="152"/>
      <c r="BB194" s="152"/>
      <c r="BC194" s="152"/>
      <c r="BD194" s="152"/>
      <c r="BE194" s="152"/>
      <c r="BF194" s="152"/>
      <c r="BG194" s="152"/>
      <c r="BH194" s="152"/>
    </row>
    <row r="195" spans="1:60" outlineLevel="2" x14ac:dyDescent="0.2">
      <c r="A195" s="159"/>
      <c r="B195" s="160"/>
      <c r="C195" s="190" t="s">
        <v>321</v>
      </c>
      <c r="D195" s="163"/>
      <c r="E195" s="164">
        <v>131.5</v>
      </c>
      <c r="F195" s="162"/>
      <c r="G195" s="162"/>
      <c r="H195" s="162"/>
      <c r="I195" s="162"/>
      <c r="J195" s="162"/>
      <c r="K195" s="162"/>
      <c r="L195" s="162"/>
      <c r="M195" s="162"/>
      <c r="N195" s="161"/>
      <c r="O195" s="161"/>
      <c r="P195" s="161"/>
      <c r="Q195" s="161"/>
      <c r="R195" s="162"/>
      <c r="S195" s="162"/>
      <c r="T195" s="162"/>
      <c r="U195" s="162"/>
      <c r="V195" s="162"/>
      <c r="W195" s="162"/>
      <c r="X195" s="162"/>
      <c r="Y195" s="162"/>
      <c r="Z195" s="152"/>
      <c r="AA195" s="152"/>
      <c r="AB195" s="152"/>
      <c r="AC195" s="152"/>
      <c r="AD195" s="152"/>
      <c r="AE195" s="152"/>
      <c r="AF195" s="152"/>
      <c r="AG195" s="152" t="s">
        <v>127</v>
      </c>
      <c r="AH195" s="152">
        <v>0</v>
      </c>
      <c r="AI195" s="152"/>
      <c r="AJ195" s="152"/>
      <c r="AK195" s="152"/>
      <c r="AL195" s="152"/>
      <c r="AM195" s="152"/>
      <c r="AN195" s="152"/>
      <c r="AO195" s="152"/>
      <c r="AP195" s="152"/>
      <c r="AQ195" s="152"/>
      <c r="AR195" s="152"/>
      <c r="AS195" s="152"/>
      <c r="AT195" s="152"/>
      <c r="AU195" s="152"/>
      <c r="AV195" s="152"/>
      <c r="AW195" s="152"/>
      <c r="AX195" s="152"/>
      <c r="AY195" s="152"/>
      <c r="AZ195" s="152"/>
      <c r="BA195" s="152"/>
      <c r="BB195" s="152"/>
      <c r="BC195" s="152"/>
      <c r="BD195" s="152"/>
      <c r="BE195" s="152"/>
      <c r="BF195" s="152"/>
      <c r="BG195" s="152"/>
      <c r="BH195" s="152"/>
    </row>
    <row r="196" spans="1:60" ht="22.5" outlineLevel="3" x14ac:dyDescent="0.2">
      <c r="A196" s="159"/>
      <c r="B196" s="160"/>
      <c r="C196" s="190" t="s">
        <v>322</v>
      </c>
      <c r="D196" s="163"/>
      <c r="E196" s="164">
        <v>457.24</v>
      </c>
      <c r="F196" s="162"/>
      <c r="G196" s="162"/>
      <c r="H196" s="162"/>
      <c r="I196" s="162"/>
      <c r="J196" s="162"/>
      <c r="K196" s="162"/>
      <c r="L196" s="162"/>
      <c r="M196" s="162"/>
      <c r="N196" s="161"/>
      <c r="O196" s="161"/>
      <c r="P196" s="161"/>
      <c r="Q196" s="161"/>
      <c r="R196" s="162"/>
      <c r="S196" s="162"/>
      <c r="T196" s="162"/>
      <c r="U196" s="162"/>
      <c r="V196" s="162"/>
      <c r="W196" s="162"/>
      <c r="X196" s="162"/>
      <c r="Y196" s="162"/>
      <c r="Z196" s="152"/>
      <c r="AA196" s="152"/>
      <c r="AB196" s="152"/>
      <c r="AC196" s="152"/>
      <c r="AD196" s="152"/>
      <c r="AE196" s="152"/>
      <c r="AF196" s="152"/>
      <c r="AG196" s="152" t="s">
        <v>127</v>
      </c>
      <c r="AH196" s="152">
        <v>0</v>
      </c>
      <c r="AI196" s="152"/>
      <c r="AJ196" s="152"/>
      <c r="AK196" s="152"/>
      <c r="AL196" s="152"/>
      <c r="AM196" s="152"/>
      <c r="AN196" s="152"/>
      <c r="AO196" s="152"/>
      <c r="AP196" s="152"/>
      <c r="AQ196" s="152"/>
      <c r="AR196" s="152"/>
      <c r="AS196" s="152"/>
      <c r="AT196" s="152"/>
      <c r="AU196" s="152"/>
      <c r="AV196" s="152"/>
      <c r="AW196" s="152"/>
      <c r="AX196" s="152"/>
      <c r="AY196" s="152"/>
      <c r="AZ196" s="152"/>
      <c r="BA196" s="152"/>
      <c r="BB196" s="152"/>
      <c r="BC196" s="152"/>
      <c r="BD196" s="152"/>
      <c r="BE196" s="152"/>
      <c r="BF196" s="152"/>
      <c r="BG196" s="152"/>
      <c r="BH196" s="152"/>
    </row>
    <row r="197" spans="1:60" outlineLevel="3" x14ac:dyDescent="0.2">
      <c r="A197" s="159"/>
      <c r="B197" s="160"/>
      <c r="C197" s="190" t="s">
        <v>323</v>
      </c>
      <c r="D197" s="163"/>
      <c r="E197" s="164">
        <v>293.85000000000002</v>
      </c>
      <c r="F197" s="162"/>
      <c r="G197" s="162"/>
      <c r="H197" s="162"/>
      <c r="I197" s="162"/>
      <c r="J197" s="162"/>
      <c r="K197" s="162"/>
      <c r="L197" s="162"/>
      <c r="M197" s="162"/>
      <c r="N197" s="161"/>
      <c r="O197" s="161"/>
      <c r="P197" s="161"/>
      <c r="Q197" s="161"/>
      <c r="R197" s="162"/>
      <c r="S197" s="162"/>
      <c r="T197" s="162"/>
      <c r="U197" s="162"/>
      <c r="V197" s="162"/>
      <c r="W197" s="162"/>
      <c r="X197" s="162"/>
      <c r="Y197" s="162"/>
      <c r="Z197" s="152"/>
      <c r="AA197" s="152"/>
      <c r="AB197" s="152"/>
      <c r="AC197" s="152"/>
      <c r="AD197" s="152"/>
      <c r="AE197" s="152"/>
      <c r="AF197" s="152"/>
      <c r="AG197" s="152" t="s">
        <v>127</v>
      </c>
      <c r="AH197" s="152">
        <v>0</v>
      </c>
      <c r="AI197" s="152"/>
      <c r="AJ197" s="152"/>
      <c r="AK197" s="152"/>
      <c r="AL197" s="152"/>
      <c r="AM197" s="152"/>
      <c r="AN197" s="152"/>
      <c r="AO197" s="152"/>
      <c r="AP197" s="152"/>
      <c r="AQ197" s="152"/>
      <c r="AR197" s="152"/>
      <c r="AS197" s="152"/>
      <c r="AT197" s="152"/>
      <c r="AU197" s="152"/>
      <c r="AV197" s="152"/>
      <c r="AW197" s="152"/>
      <c r="AX197" s="152"/>
      <c r="AY197" s="152"/>
      <c r="AZ197" s="152"/>
      <c r="BA197" s="152"/>
      <c r="BB197" s="152"/>
      <c r="BC197" s="152"/>
      <c r="BD197" s="152"/>
      <c r="BE197" s="152"/>
      <c r="BF197" s="152"/>
      <c r="BG197" s="152"/>
      <c r="BH197" s="152"/>
    </row>
    <row r="198" spans="1:60" outlineLevel="3" x14ac:dyDescent="0.2">
      <c r="A198" s="159"/>
      <c r="B198" s="160"/>
      <c r="C198" s="190" t="s">
        <v>324</v>
      </c>
      <c r="D198" s="163"/>
      <c r="E198" s="164">
        <v>293.85000000000002</v>
      </c>
      <c r="F198" s="162"/>
      <c r="G198" s="162"/>
      <c r="H198" s="162"/>
      <c r="I198" s="162"/>
      <c r="J198" s="162"/>
      <c r="K198" s="162"/>
      <c r="L198" s="162"/>
      <c r="M198" s="162"/>
      <c r="N198" s="161"/>
      <c r="O198" s="161"/>
      <c r="P198" s="161"/>
      <c r="Q198" s="161"/>
      <c r="R198" s="162"/>
      <c r="S198" s="162"/>
      <c r="T198" s="162"/>
      <c r="U198" s="162"/>
      <c r="V198" s="162"/>
      <c r="W198" s="162"/>
      <c r="X198" s="162"/>
      <c r="Y198" s="162"/>
      <c r="Z198" s="152"/>
      <c r="AA198" s="152"/>
      <c r="AB198" s="152"/>
      <c r="AC198" s="152"/>
      <c r="AD198" s="152"/>
      <c r="AE198" s="152"/>
      <c r="AF198" s="152"/>
      <c r="AG198" s="152" t="s">
        <v>127</v>
      </c>
      <c r="AH198" s="152">
        <v>0</v>
      </c>
      <c r="AI198" s="152"/>
      <c r="AJ198" s="152"/>
      <c r="AK198" s="152"/>
      <c r="AL198" s="152"/>
      <c r="AM198" s="152"/>
      <c r="AN198" s="152"/>
      <c r="AO198" s="152"/>
      <c r="AP198" s="152"/>
      <c r="AQ198" s="152"/>
      <c r="AR198" s="152"/>
      <c r="AS198" s="152"/>
      <c r="AT198" s="152"/>
      <c r="AU198" s="152"/>
      <c r="AV198" s="152"/>
      <c r="AW198" s="152"/>
      <c r="AX198" s="152"/>
      <c r="AY198" s="152"/>
      <c r="AZ198" s="152"/>
      <c r="BA198" s="152"/>
      <c r="BB198" s="152"/>
      <c r="BC198" s="152"/>
      <c r="BD198" s="152"/>
      <c r="BE198" s="152"/>
      <c r="BF198" s="152"/>
      <c r="BG198" s="152"/>
      <c r="BH198" s="152"/>
    </row>
    <row r="199" spans="1:60" outlineLevel="1" x14ac:dyDescent="0.2">
      <c r="A199" s="173">
        <v>23</v>
      </c>
      <c r="B199" s="174" t="s">
        <v>327</v>
      </c>
      <c r="C199" s="189" t="s">
        <v>328</v>
      </c>
      <c r="D199" s="175" t="s">
        <v>135</v>
      </c>
      <c r="E199" s="176">
        <v>2985.5</v>
      </c>
      <c r="F199" s="177"/>
      <c r="G199" s="178">
        <f>ROUND(E199*F199,2)</f>
        <v>0</v>
      </c>
      <c r="H199" s="177"/>
      <c r="I199" s="178">
        <f>ROUND(E199*H199,2)</f>
        <v>0</v>
      </c>
      <c r="J199" s="177"/>
      <c r="K199" s="178">
        <f>ROUND(E199*J199,2)</f>
        <v>0</v>
      </c>
      <c r="L199" s="178">
        <v>21</v>
      </c>
      <c r="M199" s="178">
        <f>G199*(1+L199/100)</f>
        <v>0</v>
      </c>
      <c r="N199" s="176">
        <v>1.6000000000000001E-4</v>
      </c>
      <c r="O199" s="176">
        <f>ROUND(E199*N199,2)</f>
        <v>0.48</v>
      </c>
      <c r="P199" s="176">
        <v>0</v>
      </c>
      <c r="Q199" s="176">
        <f>ROUND(E199*P199,2)</f>
        <v>0</v>
      </c>
      <c r="R199" s="178" t="s">
        <v>314</v>
      </c>
      <c r="S199" s="178" t="s">
        <v>119</v>
      </c>
      <c r="T199" s="179" t="s">
        <v>137</v>
      </c>
      <c r="U199" s="162">
        <v>0.10902000000000001</v>
      </c>
      <c r="V199" s="162">
        <f>ROUND(E199*U199,2)</f>
        <v>325.48</v>
      </c>
      <c r="W199" s="162"/>
      <c r="X199" s="162" t="s">
        <v>121</v>
      </c>
      <c r="Y199" s="162" t="s">
        <v>122</v>
      </c>
      <c r="Z199" s="152"/>
      <c r="AA199" s="152"/>
      <c r="AB199" s="152"/>
      <c r="AC199" s="152"/>
      <c r="AD199" s="152"/>
      <c r="AE199" s="152"/>
      <c r="AF199" s="152"/>
      <c r="AG199" s="152" t="s">
        <v>123</v>
      </c>
      <c r="AH199" s="152"/>
      <c r="AI199" s="152"/>
      <c r="AJ199" s="152"/>
      <c r="AK199" s="152"/>
      <c r="AL199" s="152"/>
      <c r="AM199" s="152"/>
      <c r="AN199" s="152"/>
      <c r="AO199" s="152"/>
      <c r="AP199" s="152"/>
      <c r="AQ199" s="152"/>
      <c r="AR199" s="152"/>
      <c r="AS199" s="152"/>
      <c r="AT199" s="152"/>
      <c r="AU199" s="152"/>
      <c r="AV199" s="152"/>
      <c r="AW199" s="152"/>
      <c r="AX199" s="152"/>
      <c r="AY199" s="152"/>
      <c r="AZ199" s="152"/>
      <c r="BA199" s="152"/>
      <c r="BB199" s="152"/>
      <c r="BC199" s="152"/>
      <c r="BD199" s="152"/>
      <c r="BE199" s="152"/>
      <c r="BF199" s="152"/>
      <c r="BG199" s="152"/>
      <c r="BH199" s="152"/>
    </row>
    <row r="200" spans="1:60" outlineLevel="2" x14ac:dyDescent="0.2">
      <c r="A200" s="159"/>
      <c r="B200" s="160"/>
      <c r="C200" s="190" t="s">
        <v>318</v>
      </c>
      <c r="D200" s="163"/>
      <c r="E200" s="164">
        <v>1137.5</v>
      </c>
      <c r="F200" s="162"/>
      <c r="G200" s="162"/>
      <c r="H200" s="162"/>
      <c r="I200" s="162"/>
      <c r="J200" s="162"/>
      <c r="K200" s="162"/>
      <c r="L200" s="162"/>
      <c r="M200" s="162"/>
      <c r="N200" s="161"/>
      <c r="O200" s="161"/>
      <c r="P200" s="161"/>
      <c r="Q200" s="161"/>
      <c r="R200" s="162"/>
      <c r="S200" s="162"/>
      <c r="T200" s="162"/>
      <c r="U200" s="162"/>
      <c r="V200" s="162"/>
      <c r="W200" s="162"/>
      <c r="X200" s="162"/>
      <c r="Y200" s="162"/>
      <c r="Z200" s="152"/>
      <c r="AA200" s="152"/>
      <c r="AB200" s="152"/>
      <c r="AC200" s="152"/>
      <c r="AD200" s="152"/>
      <c r="AE200" s="152"/>
      <c r="AF200" s="152"/>
      <c r="AG200" s="152" t="s">
        <v>127</v>
      </c>
      <c r="AH200" s="152">
        <v>0</v>
      </c>
      <c r="AI200" s="152"/>
      <c r="AJ200" s="152"/>
      <c r="AK200" s="152"/>
      <c r="AL200" s="152"/>
      <c r="AM200" s="152"/>
      <c r="AN200" s="152"/>
      <c r="AO200" s="152"/>
      <c r="AP200" s="152"/>
      <c r="AQ200" s="152"/>
      <c r="AR200" s="152"/>
      <c r="AS200" s="152"/>
      <c r="AT200" s="152"/>
      <c r="AU200" s="152"/>
      <c r="AV200" s="152"/>
      <c r="AW200" s="152"/>
      <c r="AX200" s="152"/>
      <c r="AY200" s="152"/>
      <c r="AZ200" s="152"/>
      <c r="BA200" s="152"/>
      <c r="BB200" s="152"/>
      <c r="BC200" s="152"/>
      <c r="BD200" s="152"/>
      <c r="BE200" s="152"/>
      <c r="BF200" s="152"/>
      <c r="BG200" s="152"/>
      <c r="BH200" s="152"/>
    </row>
    <row r="201" spans="1:60" outlineLevel="3" x14ac:dyDescent="0.2">
      <c r="A201" s="159"/>
      <c r="B201" s="160"/>
      <c r="C201" s="190" t="s">
        <v>319</v>
      </c>
      <c r="D201" s="163"/>
      <c r="E201" s="164">
        <v>924</v>
      </c>
      <c r="F201" s="162"/>
      <c r="G201" s="162"/>
      <c r="H201" s="162"/>
      <c r="I201" s="162"/>
      <c r="J201" s="162"/>
      <c r="K201" s="162"/>
      <c r="L201" s="162"/>
      <c r="M201" s="162"/>
      <c r="N201" s="161"/>
      <c r="O201" s="161"/>
      <c r="P201" s="161"/>
      <c r="Q201" s="161"/>
      <c r="R201" s="162"/>
      <c r="S201" s="162"/>
      <c r="T201" s="162"/>
      <c r="U201" s="162"/>
      <c r="V201" s="162"/>
      <c r="W201" s="162"/>
      <c r="X201" s="162"/>
      <c r="Y201" s="162"/>
      <c r="Z201" s="152"/>
      <c r="AA201" s="152"/>
      <c r="AB201" s="152"/>
      <c r="AC201" s="152"/>
      <c r="AD201" s="152"/>
      <c r="AE201" s="152"/>
      <c r="AF201" s="152"/>
      <c r="AG201" s="152" t="s">
        <v>127</v>
      </c>
      <c r="AH201" s="152">
        <v>0</v>
      </c>
      <c r="AI201" s="152"/>
      <c r="AJ201" s="152"/>
      <c r="AK201" s="152"/>
      <c r="AL201" s="152"/>
      <c r="AM201" s="152"/>
      <c r="AN201" s="152"/>
      <c r="AO201" s="152"/>
      <c r="AP201" s="152"/>
      <c r="AQ201" s="152"/>
      <c r="AR201" s="152"/>
      <c r="AS201" s="152"/>
      <c r="AT201" s="152"/>
      <c r="AU201" s="152"/>
      <c r="AV201" s="152"/>
      <c r="AW201" s="152"/>
      <c r="AX201" s="152"/>
      <c r="AY201" s="152"/>
      <c r="AZ201" s="152"/>
      <c r="BA201" s="152"/>
      <c r="BB201" s="152"/>
      <c r="BC201" s="152"/>
      <c r="BD201" s="152"/>
      <c r="BE201" s="152"/>
      <c r="BF201" s="152"/>
      <c r="BG201" s="152"/>
      <c r="BH201" s="152"/>
    </row>
    <row r="202" spans="1:60" outlineLevel="3" x14ac:dyDescent="0.2">
      <c r="A202" s="159"/>
      <c r="B202" s="160"/>
      <c r="C202" s="190" t="s">
        <v>320</v>
      </c>
      <c r="D202" s="163"/>
      <c r="E202" s="164">
        <v>924</v>
      </c>
      <c r="F202" s="162"/>
      <c r="G202" s="162"/>
      <c r="H202" s="162"/>
      <c r="I202" s="162"/>
      <c r="J202" s="162"/>
      <c r="K202" s="162"/>
      <c r="L202" s="162"/>
      <c r="M202" s="162"/>
      <c r="N202" s="161"/>
      <c r="O202" s="161"/>
      <c r="P202" s="161"/>
      <c r="Q202" s="161"/>
      <c r="R202" s="162"/>
      <c r="S202" s="162"/>
      <c r="T202" s="162"/>
      <c r="U202" s="162"/>
      <c r="V202" s="162"/>
      <c r="W202" s="162"/>
      <c r="X202" s="162"/>
      <c r="Y202" s="162"/>
      <c r="Z202" s="152"/>
      <c r="AA202" s="152"/>
      <c r="AB202" s="152"/>
      <c r="AC202" s="152"/>
      <c r="AD202" s="152"/>
      <c r="AE202" s="152"/>
      <c r="AF202" s="152"/>
      <c r="AG202" s="152" t="s">
        <v>127</v>
      </c>
      <c r="AH202" s="152">
        <v>0</v>
      </c>
      <c r="AI202" s="152"/>
      <c r="AJ202" s="152"/>
      <c r="AK202" s="152"/>
      <c r="AL202" s="152"/>
      <c r="AM202" s="152"/>
      <c r="AN202" s="152"/>
      <c r="AO202" s="152"/>
      <c r="AP202" s="152"/>
      <c r="AQ202" s="152"/>
      <c r="AR202" s="152"/>
      <c r="AS202" s="152"/>
      <c r="AT202" s="152"/>
      <c r="AU202" s="152"/>
      <c r="AV202" s="152"/>
      <c r="AW202" s="152"/>
      <c r="AX202" s="152"/>
      <c r="AY202" s="152"/>
      <c r="AZ202" s="152"/>
      <c r="BA202" s="152"/>
      <c r="BB202" s="152"/>
      <c r="BC202" s="152"/>
      <c r="BD202" s="152"/>
      <c r="BE202" s="152"/>
      <c r="BF202" s="152"/>
      <c r="BG202" s="152"/>
      <c r="BH202" s="152"/>
    </row>
    <row r="203" spans="1:60" outlineLevel="1" x14ac:dyDescent="0.2">
      <c r="A203" s="180">
        <v>24</v>
      </c>
      <c r="B203" s="181" t="s">
        <v>329</v>
      </c>
      <c r="C203" s="191" t="s">
        <v>330</v>
      </c>
      <c r="D203" s="182" t="s">
        <v>135</v>
      </c>
      <c r="E203" s="183">
        <v>773.32</v>
      </c>
      <c r="F203" s="184"/>
      <c r="G203" s="185">
        <f>ROUND(E203*F203,2)</f>
        <v>0</v>
      </c>
      <c r="H203" s="184"/>
      <c r="I203" s="185">
        <f>ROUND(E203*H203,2)</f>
        <v>0</v>
      </c>
      <c r="J203" s="184"/>
      <c r="K203" s="185">
        <f>ROUND(E203*J203,2)</f>
        <v>0</v>
      </c>
      <c r="L203" s="185">
        <v>21</v>
      </c>
      <c r="M203" s="185">
        <f>G203*(1+L203/100)</f>
        <v>0</v>
      </c>
      <c r="N203" s="183">
        <v>0</v>
      </c>
      <c r="O203" s="183">
        <f>ROUND(E203*N203,2)</f>
        <v>0</v>
      </c>
      <c r="P203" s="183">
        <v>0</v>
      </c>
      <c r="Q203" s="183">
        <f>ROUND(E203*P203,2)</f>
        <v>0</v>
      </c>
      <c r="R203" s="185" t="s">
        <v>314</v>
      </c>
      <c r="S203" s="185" t="s">
        <v>119</v>
      </c>
      <c r="T203" s="186" t="s">
        <v>137</v>
      </c>
      <c r="U203" s="162">
        <v>2.1000000000000001E-2</v>
      </c>
      <c r="V203" s="162">
        <f>ROUND(E203*U203,2)</f>
        <v>16.239999999999998</v>
      </c>
      <c r="W203" s="162"/>
      <c r="X203" s="162" t="s">
        <v>121</v>
      </c>
      <c r="Y203" s="162" t="s">
        <v>122</v>
      </c>
      <c r="Z203" s="152"/>
      <c r="AA203" s="152"/>
      <c r="AB203" s="152"/>
      <c r="AC203" s="152"/>
      <c r="AD203" s="152"/>
      <c r="AE203" s="152"/>
      <c r="AF203" s="152"/>
      <c r="AG203" s="152" t="s">
        <v>123</v>
      </c>
      <c r="AH203" s="152"/>
      <c r="AI203" s="152"/>
      <c r="AJ203" s="152"/>
      <c r="AK203" s="152"/>
      <c r="AL203" s="152"/>
      <c r="AM203" s="152"/>
      <c r="AN203" s="152"/>
      <c r="AO203" s="152"/>
      <c r="AP203" s="152"/>
      <c r="AQ203" s="152"/>
      <c r="AR203" s="152"/>
      <c r="AS203" s="152"/>
      <c r="AT203" s="152"/>
      <c r="AU203" s="152"/>
      <c r="AV203" s="152"/>
      <c r="AW203" s="152"/>
      <c r="AX203" s="152"/>
      <c r="AY203" s="152"/>
      <c r="AZ203" s="152"/>
      <c r="BA203" s="152"/>
      <c r="BB203" s="152"/>
      <c r="BC203" s="152"/>
      <c r="BD203" s="152"/>
      <c r="BE203" s="152"/>
      <c r="BF203" s="152"/>
      <c r="BG203" s="152"/>
      <c r="BH203" s="152"/>
    </row>
    <row r="204" spans="1:60" outlineLevel="1" x14ac:dyDescent="0.2">
      <c r="A204" s="173">
        <v>25</v>
      </c>
      <c r="B204" s="174" t="s">
        <v>331</v>
      </c>
      <c r="C204" s="189" t="s">
        <v>332</v>
      </c>
      <c r="D204" s="175" t="s">
        <v>135</v>
      </c>
      <c r="E204" s="176">
        <v>800</v>
      </c>
      <c r="F204" s="177"/>
      <c r="G204" s="178">
        <f>ROUND(E204*F204,2)</f>
        <v>0</v>
      </c>
      <c r="H204" s="177"/>
      <c r="I204" s="178">
        <f>ROUND(E204*H204,2)</f>
        <v>0</v>
      </c>
      <c r="J204" s="177"/>
      <c r="K204" s="178">
        <f>ROUND(E204*J204,2)</f>
        <v>0</v>
      </c>
      <c r="L204" s="178">
        <v>21</v>
      </c>
      <c r="M204" s="178">
        <f>G204*(1+L204/100)</f>
        <v>0</v>
      </c>
      <c r="N204" s="176">
        <v>1.0000000000000001E-5</v>
      </c>
      <c r="O204" s="176">
        <f>ROUND(E204*N204,2)</f>
        <v>0.01</v>
      </c>
      <c r="P204" s="176">
        <v>0</v>
      </c>
      <c r="Q204" s="176">
        <f>ROUND(E204*P204,2)</f>
        <v>0</v>
      </c>
      <c r="R204" s="178" t="s">
        <v>314</v>
      </c>
      <c r="S204" s="178" t="s">
        <v>119</v>
      </c>
      <c r="T204" s="179" t="s">
        <v>137</v>
      </c>
      <c r="U204" s="162">
        <v>2.9000000000000001E-2</v>
      </c>
      <c r="V204" s="162">
        <f>ROUND(E204*U204,2)</f>
        <v>23.2</v>
      </c>
      <c r="W204" s="162"/>
      <c r="X204" s="162" t="s">
        <v>121</v>
      </c>
      <c r="Y204" s="162" t="s">
        <v>122</v>
      </c>
      <c r="Z204" s="152"/>
      <c r="AA204" s="152"/>
      <c r="AB204" s="152"/>
      <c r="AC204" s="152"/>
      <c r="AD204" s="152"/>
      <c r="AE204" s="152"/>
      <c r="AF204" s="152"/>
      <c r="AG204" s="152" t="s">
        <v>123</v>
      </c>
      <c r="AH204" s="152"/>
      <c r="AI204" s="152"/>
      <c r="AJ204" s="152"/>
      <c r="AK204" s="152"/>
      <c r="AL204" s="152"/>
      <c r="AM204" s="152"/>
      <c r="AN204" s="152"/>
      <c r="AO204" s="152"/>
      <c r="AP204" s="152"/>
      <c r="AQ204" s="152"/>
      <c r="AR204" s="152"/>
      <c r="AS204" s="152"/>
      <c r="AT204" s="152"/>
      <c r="AU204" s="152"/>
      <c r="AV204" s="152"/>
      <c r="AW204" s="152"/>
      <c r="AX204" s="152"/>
      <c r="AY204" s="152"/>
      <c r="AZ204" s="152"/>
      <c r="BA204" s="152"/>
      <c r="BB204" s="152"/>
      <c r="BC204" s="152"/>
      <c r="BD204" s="152"/>
      <c r="BE204" s="152"/>
      <c r="BF204" s="152"/>
      <c r="BG204" s="152"/>
      <c r="BH204" s="152"/>
    </row>
    <row r="205" spans="1:60" outlineLevel="2" x14ac:dyDescent="0.2">
      <c r="A205" s="159"/>
      <c r="B205" s="160"/>
      <c r="C205" s="190" t="s">
        <v>333</v>
      </c>
      <c r="D205" s="163"/>
      <c r="E205" s="164">
        <v>200</v>
      </c>
      <c r="F205" s="162"/>
      <c r="G205" s="162"/>
      <c r="H205" s="162"/>
      <c r="I205" s="162"/>
      <c r="J205" s="162"/>
      <c r="K205" s="162"/>
      <c r="L205" s="162"/>
      <c r="M205" s="162"/>
      <c r="N205" s="161"/>
      <c r="O205" s="161"/>
      <c r="P205" s="161"/>
      <c r="Q205" s="161"/>
      <c r="R205" s="162"/>
      <c r="S205" s="162"/>
      <c r="T205" s="162"/>
      <c r="U205" s="162"/>
      <c r="V205" s="162"/>
      <c r="W205" s="162"/>
      <c r="X205" s="162"/>
      <c r="Y205" s="162"/>
      <c r="Z205" s="152"/>
      <c r="AA205" s="152"/>
      <c r="AB205" s="152"/>
      <c r="AC205" s="152"/>
      <c r="AD205" s="152"/>
      <c r="AE205" s="152"/>
      <c r="AF205" s="152"/>
      <c r="AG205" s="152" t="s">
        <v>127</v>
      </c>
      <c r="AH205" s="152">
        <v>0</v>
      </c>
      <c r="AI205" s="152"/>
      <c r="AJ205" s="152"/>
      <c r="AK205" s="152"/>
      <c r="AL205" s="152"/>
      <c r="AM205" s="152"/>
      <c r="AN205" s="152"/>
      <c r="AO205" s="152"/>
      <c r="AP205" s="152"/>
      <c r="AQ205" s="152"/>
      <c r="AR205" s="152"/>
      <c r="AS205" s="152"/>
      <c r="AT205" s="152"/>
      <c r="AU205" s="152"/>
      <c r="AV205" s="152"/>
      <c r="AW205" s="152"/>
      <c r="AX205" s="152"/>
      <c r="AY205" s="152"/>
      <c r="AZ205" s="152"/>
      <c r="BA205" s="152"/>
      <c r="BB205" s="152"/>
      <c r="BC205" s="152"/>
      <c r="BD205" s="152"/>
      <c r="BE205" s="152"/>
      <c r="BF205" s="152"/>
      <c r="BG205" s="152"/>
      <c r="BH205" s="152"/>
    </row>
    <row r="206" spans="1:60" outlineLevel="3" x14ac:dyDescent="0.2">
      <c r="A206" s="159"/>
      <c r="B206" s="160"/>
      <c r="C206" s="190" t="s">
        <v>334</v>
      </c>
      <c r="D206" s="163"/>
      <c r="E206" s="164">
        <v>200</v>
      </c>
      <c r="F206" s="162"/>
      <c r="G206" s="162"/>
      <c r="H206" s="162"/>
      <c r="I206" s="162"/>
      <c r="J206" s="162"/>
      <c r="K206" s="162"/>
      <c r="L206" s="162"/>
      <c r="M206" s="162"/>
      <c r="N206" s="161"/>
      <c r="O206" s="161"/>
      <c r="P206" s="161"/>
      <c r="Q206" s="161"/>
      <c r="R206" s="162"/>
      <c r="S206" s="162"/>
      <c r="T206" s="162"/>
      <c r="U206" s="162"/>
      <c r="V206" s="162"/>
      <c r="W206" s="162"/>
      <c r="X206" s="162"/>
      <c r="Y206" s="162"/>
      <c r="Z206" s="152"/>
      <c r="AA206" s="152"/>
      <c r="AB206" s="152"/>
      <c r="AC206" s="152"/>
      <c r="AD206" s="152"/>
      <c r="AE206" s="152"/>
      <c r="AF206" s="152"/>
      <c r="AG206" s="152" t="s">
        <v>127</v>
      </c>
      <c r="AH206" s="152">
        <v>0</v>
      </c>
      <c r="AI206" s="152"/>
      <c r="AJ206" s="152"/>
      <c r="AK206" s="152"/>
      <c r="AL206" s="152"/>
      <c r="AM206" s="152"/>
      <c r="AN206" s="152"/>
      <c r="AO206" s="152"/>
      <c r="AP206" s="152"/>
      <c r="AQ206" s="152"/>
      <c r="AR206" s="152"/>
      <c r="AS206" s="152"/>
      <c r="AT206" s="152"/>
      <c r="AU206" s="152"/>
      <c r="AV206" s="152"/>
      <c r="AW206" s="152"/>
      <c r="AX206" s="152"/>
      <c r="AY206" s="152"/>
      <c r="AZ206" s="152"/>
      <c r="BA206" s="152"/>
      <c r="BB206" s="152"/>
      <c r="BC206" s="152"/>
      <c r="BD206" s="152"/>
      <c r="BE206" s="152"/>
      <c r="BF206" s="152"/>
      <c r="BG206" s="152"/>
      <c r="BH206" s="152"/>
    </row>
    <row r="207" spans="1:60" outlineLevel="3" x14ac:dyDescent="0.2">
      <c r="A207" s="159"/>
      <c r="B207" s="160"/>
      <c r="C207" s="190" t="s">
        <v>335</v>
      </c>
      <c r="D207" s="163"/>
      <c r="E207" s="164">
        <v>200</v>
      </c>
      <c r="F207" s="162"/>
      <c r="G207" s="162"/>
      <c r="H207" s="162"/>
      <c r="I207" s="162"/>
      <c r="J207" s="162"/>
      <c r="K207" s="162"/>
      <c r="L207" s="162"/>
      <c r="M207" s="162"/>
      <c r="N207" s="161"/>
      <c r="O207" s="161"/>
      <c r="P207" s="161"/>
      <c r="Q207" s="161"/>
      <c r="R207" s="162"/>
      <c r="S207" s="162"/>
      <c r="T207" s="162"/>
      <c r="U207" s="162"/>
      <c r="V207" s="162"/>
      <c r="W207" s="162"/>
      <c r="X207" s="162"/>
      <c r="Y207" s="162"/>
      <c r="Z207" s="152"/>
      <c r="AA207" s="152"/>
      <c r="AB207" s="152"/>
      <c r="AC207" s="152"/>
      <c r="AD207" s="152"/>
      <c r="AE207" s="152"/>
      <c r="AF207" s="152"/>
      <c r="AG207" s="152" t="s">
        <v>127</v>
      </c>
      <c r="AH207" s="152">
        <v>0</v>
      </c>
      <c r="AI207" s="152"/>
      <c r="AJ207" s="152"/>
      <c r="AK207" s="152"/>
      <c r="AL207" s="152"/>
      <c r="AM207" s="152"/>
      <c r="AN207" s="152"/>
      <c r="AO207" s="152"/>
      <c r="AP207" s="152"/>
      <c r="AQ207" s="152"/>
      <c r="AR207" s="152"/>
      <c r="AS207" s="152"/>
      <c r="AT207" s="152"/>
      <c r="AU207" s="152"/>
      <c r="AV207" s="152"/>
      <c r="AW207" s="152"/>
      <c r="AX207" s="152"/>
      <c r="AY207" s="152"/>
      <c r="AZ207" s="152"/>
      <c r="BA207" s="152"/>
      <c r="BB207" s="152"/>
      <c r="BC207" s="152"/>
      <c r="BD207" s="152"/>
      <c r="BE207" s="152"/>
      <c r="BF207" s="152"/>
      <c r="BG207" s="152"/>
      <c r="BH207" s="152"/>
    </row>
    <row r="208" spans="1:60" outlineLevel="3" x14ac:dyDescent="0.2">
      <c r="A208" s="159"/>
      <c r="B208" s="160"/>
      <c r="C208" s="190" t="s">
        <v>336</v>
      </c>
      <c r="D208" s="163"/>
      <c r="E208" s="164">
        <v>200</v>
      </c>
      <c r="F208" s="162"/>
      <c r="G208" s="162"/>
      <c r="H208" s="162"/>
      <c r="I208" s="162"/>
      <c r="J208" s="162"/>
      <c r="K208" s="162"/>
      <c r="L208" s="162"/>
      <c r="M208" s="162"/>
      <c r="N208" s="161"/>
      <c r="O208" s="161"/>
      <c r="P208" s="161"/>
      <c r="Q208" s="161"/>
      <c r="R208" s="162"/>
      <c r="S208" s="162"/>
      <c r="T208" s="162"/>
      <c r="U208" s="162"/>
      <c r="V208" s="162"/>
      <c r="W208" s="162"/>
      <c r="X208" s="162"/>
      <c r="Y208" s="162"/>
      <c r="Z208" s="152"/>
      <c r="AA208" s="152"/>
      <c r="AB208" s="152"/>
      <c r="AC208" s="152"/>
      <c r="AD208" s="152"/>
      <c r="AE208" s="152"/>
      <c r="AF208" s="152"/>
      <c r="AG208" s="152" t="s">
        <v>127</v>
      </c>
      <c r="AH208" s="152">
        <v>0</v>
      </c>
      <c r="AI208" s="152"/>
      <c r="AJ208" s="152"/>
      <c r="AK208" s="152"/>
      <c r="AL208" s="152"/>
      <c r="AM208" s="152"/>
      <c r="AN208" s="152"/>
      <c r="AO208" s="152"/>
      <c r="AP208" s="152"/>
      <c r="AQ208" s="152"/>
      <c r="AR208" s="152"/>
      <c r="AS208" s="152"/>
      <c r="AT208" s="152"/>
      <c r="AU208" s="152"/>
      <c r="AV208" s="152"/>
      <c r="AW208" s="152"/>
      <c r="AX208" s="152"/>
      <c r="AY208" s="152"/>
      <c r="AZ208" s="152"/>
      <c r="BA208" s="152"/>
      <c r="BB208" s="152"/>
      <c r="BC208" s="152"/>
      <c r="BD208" s="152"/>
      <c r="BE208" s="152"/>
      <c r="BF208" s="152"/>
      <c r="BG208" s="152"/>
      <c r="BH208" s="152"/>
    </row>
    <row r="209" spans="1:60" outlineLevel="1" x14ac:dyDescent="0.2">
      <c r="A209" s="173">
        <v>26</v>
      </c>
      <c r="B209" s="174" t="s">
        <v>337</v>
      </c>
      <c r="C209" s="189" t="s">
        <v>338</v>
      </c>
      <c r="D209" s="175" t="s">
        <v>135</v>
      </c>
      <c r="E209" s="176">
        <v>1549.94</v>
      </c>
      <c r="F209" s="177"/>
      <c r="G209" s="178">
        <f>ROUND(E209*F209,2)</f>
        <v>0</v>
      </c>
      <c r="H209" s="177"/>
      <c r="I209" s="178">
        <f>ROUND(E209*H209,2)</f>
        <v>0</v>
      </c>
      <c r="J209" s="177"/>
      <c r="K209" s="178">
        <f>ROUND(E209*J209,2)</f>
        <v>0</v>
      </c>
      <c r="L209" s="178">
        <v>21</v>
      </c>
      <c r="M209" s="178">
        <f>G209*(1+L209/100)</f>
        <v>0</v>
      </c>
      <c r="N209" s="176">
        <v>3.5E-4</v>
      </c>
      <c r="O209" s="176">
        <f>ROUND(E209*N209,2)</f>
        <v>0.54</v>
      </c>
      <c r="P209" s="176">
        <v>0</v>
      </c>
      <c r="Q209" s="176">
        <f>ROUND(E209*P209,2)</f>
        <v>0</v>
      </c>
      <c r="R209" s="178" t="s">
        <v>314</v>
      </c>
      <c r="S209" s="178" t="s">
        <v>119</v>
      </c>
      <c r="T209" s="179" t="s">
        <v>137</v>
      </c>
      <c r="U209" s="162">
        <v>1.35E-2</v>
      </c>
      <c r="V209" s="162">
        <f>ROUND(E209*U209,2)</f>
        <v>20.92</v>
      </c>
      <c r="W209" s="162"/>
      <c r="X209" s="162" t="s">
        <v>121</v>
      </c>
      <c r="Y209" s="162" t="s">
        <v>122</v>
      </c>
      <c r="Z209" s="152"/>
      <c r="AA209" s="152"/>
      <c r="AB209" s="152"/>
      <c r="AC209" s="152"/>
      <c r="AD209" s="152"/>
      <c r="AE209" s="152"/>
      <c r="AF209" s="152"/>
      <c r="AG209" s="152" t="s">
        <v>123</v>
      </c>
      <c r="AH209" s="152"/>
      <c r="AI209" s="152"/>
      <c r="AJ209" s="152"/>
      <c r="AK209" s="152"/>
      <c r="AL209" s="152"/>
      <c r="AM209" s="152"/>
      <c r="AN209" s="152"/>
      <c r="AO209" s="152"/>
      <c r="AP209" s="152"/>
      <c r="AQ209" s="152"/>
      <c r="AR209" s="152"/>
      <c r="AS209" s="152"/>
      <c r="AT209" s="152"/>
      <c r="AU209" s="152"/>
      <c r="AV209" s="152"/>
      <c r="AW209" s="152"/>
      <c r="AX209" s="152"/>
      <c r="AY209" s="152"/>
      <c r="AZ209" s="152"/>
      <c r="BA209" s="152"/>
      <c r="BB209" s="152"/>
      <c r="BC209" s="152"/>
      <c r="BD209" s="152"/>
      <c r="BE209" s="152"/>
      <c r="BF209" s="152"/>
      <c r="BG209" s="152"/>
      <c r="BH209" s="152"/>
    </row>
    <row r="210" spans="1:60" ht="22.5" outlineLevel="2" x14ac:dyDescent="0.2">
      <c r="A210" s="159"/>
      <c r="B210" s="160"/>
      <c r="C210" s="190" t="s">
        <v>264</v>
      </c>
      <c r="D210" s="163"/>
      <c r="E210" s="164">
        <v>457.24</v>
      </c>
      <c r="F210" s="162"/>
      <c r="G210" s="162"/>
      <c r="H210" s="162"/>
      <c r="I210" s="162"/>
      <c r="J210" s="162"/>
      <c r="K210" s="162"/>
      <c r="L210" s="162"/>
      <c r="M210" s="162"/>
      <c r="N210" s="161"/>
      <c r="O210" s="161"/>
      <c r="P210" s="161"/>
      <c r="Q210" s="161"/>
      <c r="R210" s="162"/>
      <c r="S210" s="162"/>
      <c r="T210" s="162"/>
      <c r="U210" s="162"/>
      <c r="V210" s="162"/>
      <c r="W210" s="162"/>
      <c r="X210" s="162"/>
      <c r="Y210" s="162"/>
      <c r="Z210" s="152"/>
      <c r="AA210" s="152"/>
      <c r="AB210" s="152"/>
      <c r="AC210" s="152"/>
      <c r="AD210" s="152"/>
      <c r="AE210" s="152"/>
      <c r="AF210" s="152"/>
      <c r="AG210" s="152" t="s">
        <v>127</v>
      </c>
      <c r="AH210" s="152">
        <v>0</v>
      </c>
      <c r="AI210" s="152"/>
      <c r="AJ210" s="152"/>
      <c r="AK210" s="152"/>
      <c r="AL210" s="152"/>
      <c r="AM210" s="152"/>
      <c r="AN210" s="152"/>
      <c r="AO210" s="152"/>
      <c r="AP210" s="152"/>
      <c r="AQ210" s="152"/>
      <c r="AR210" s="152"/>
      <c r="AS210" s="152"/>
      <c r="AT210" s="152"/>
      <c r="AU210" s="152"/>
      <c r="AV210" s="152"/>
      <c r="AW210" s="152"/>
      <c r="AX210" s="152"/>
      <c r="AY210" s="152"/>
      <c r="AZ210" s="152"/>
      <c r="BA210" s="152"/>
      <c r="BB210" s="152"/>
      <c r="BC210" s="152"/>
      <c r="BD210" s="152"/>
      <c r="BE210" s="152"/>
      <c r="BF210" s="152"/>
      <c r="BG210" s="152"/>
      <c r="BH210" s="152"/>
    </row>
    <row r="211" spans="1:60" outlineLevel="3" x14ac:dyDescent="0.2">
      <c r="A211" s="159"/>
      <c r="B211" s="160"/>
      <c r="C211" s="190" t="s">
        <v>265</v>
      </c>
      <c r="D211" s="163"/>
      <c r="E211" s="164">
        <v>293.85000000000002</v>
      </c>
      <c r="F211" s="162"/>
      <c r="G211" s="162"/>
      <c r="H211" s="162"/>
      <c r="I211" s="162"/>
      <c r="J211" s="162"/>
      <c r="K211" s="162"/>
      <c r="L211" s="162"/>
      <c r="M211" s="162"/>
      <c r="N211" s="161"/>
      <c r="O211" s="161"/>
      <c r="P211" s="161"/>
      <c r="Q211" s="161"/>
      <c r="R211" s="162"/>
      <c r="S211" s="162"/>
      <c r="T211" s="162"/>
      <c r="U211" s="162"/>
      <c r="V211" s="162"/>
      <c r="W211" s="162"/>
      <c r="X211" s="162"/>
      <c r="Y211" s="162"/>
      <c r="Z211" s="152"/>
      <c r="AA211" s="152"/>
      <c r="AB211" s="152"/>
      <c r="AC211" s="152"/>
      <c r="AD211" s="152"/>
      <c r="AE211" s="152"/>
      <c r="AF211" s="152"/>
      <c r="AG211" s="152" t="s">
        <v>127</v>
      </c>
      <c r="AH211" s="152">
        <v>0</v>
      </c>
      <c r="AI211" s="152"/>
      <c r="AJ211" s="152"/>
      <c r="AK211" s="152"/>
      <c r="AL211" s="152"/>
      <c r="AM211" s="152"/>
      <c r="AN211" s="152"/>
      <c r="AO211" s="152"/>
      <c r="AP211" s="152"/>
      <c r="AQ211" s="152"/>
      <c r="AR211" s="152"/>
      <c r="AS211" s="152"/>
      <c r="AT211" s="152"/>
      <c r="AU211" s="152"/>
      <c r="AV211" s="152"/>
      <c r="AW211" s="152"/>
      <c r="AX211" s="152"/>
      <c r="AY211" s="152"/>
      <c r="AZ211" s="152"/>
      <c r="BA211" s="152"/>
      <c r="BB211" s="152"/>
      <c r="BC211" s="152"/>
      <c r="BD211" s="152"/>
      <c r="BE211" s="152"/>
      <c r="BF211" s="152"/>
      <c r="BG211" s="152"/>
      <c r="BH211" s="152"/>
    </row>
    <row r="212" spans="1:60" outlineLevel="3" x14ac:dyDescent="0.2">
      <c r="A212" s="159"/>
      <c r="B212" s="160"/>
      <c r="C212" s="190" t="s">
        <v>266</v>
      </c>
      <c r="D212" s="163"/>
      <c r="E212" s="164">
        <v>293.85000000000002</v>
      </c>
      <c r="F212" s="162"/>
      <c r="G212" s="162"/>
      <c r="H212" s="162"/>
      <c r="I212" s="162"/>
      <c r="J212" s="162"/>
      <c r="K212" s="162"/>
      <c r="L212" s="162"/>
      <c r="M212" s="162"/>
      <c r="N212" s="161"/>
      <c r="O212" s="161"/>
      <c r="P212" s="161"/>
      <c r="Q212" s="161"/>
      <c r="R212" s="162"/>
      <c r="S212" s="162"/>
      <c r="T212" s="162"/>
      <c r="U212" s="162"/>
      <c r="V212" s="162"/>
      <c r="W212" s="162"/>
      <c r="X212" s="162"/>
      <c r="Y212" s="162"/>
      <c r="Z212" s="152"/>
      <c r="AA212" s="152"/>
      <c r="AB212" s="152"/>
      <c r="AC212" s="152"/>
      <c r="AD212" s="152"/>
      <c r="AE212" s="152"/>
      <c r="AF212" s="152"/>
      <c r="AG212" s="152" t="s">
        <v>127</v>
      </c>
      <c r="AH212" s="152">
        <v>0</v>
      </c>
      <c r="AI212" s="152"/>
      <c r="AJ212" s="152"/>
      <c r="AK212" s="152"/>
      <c r="AL212" s="152"/>
      <c r="AM212" s="152"/>
      <c r="AN212" s="152"/>
      <c r="AO212" s="152"/>
      <c r="AP212" s="152"/>
      <c r="AQ212" s="152"/>
      <c r="AR212" s="152"/>
      <c r="AS212" s="152"/>
      <c r="AT212" s="152"/>
      <c r="AU212" s="152"/>
      <c r="AV212" s="152"/>
      <c r="AW212" s="152"/>
      <c r="AX212" s="152"/>
      <c r="AY212" s="152"/>
      <c r="AZ212" s="152"/>
      <c r="BA212" s="152"/>
      <c r="BB212" s="152"/>
      <c r="BC212" s="152"/>
      <c r="BD212" s="152"/>
      <c r="BE212" s="152"/>
      <c r="BF212" s="152"/>
      <c r="BG212" s="152"/>
      <c r="BH212" s="152"/>
    </row>
    <row r="213" spans="1:60" outlineLevel="3" x14ac:dyDescent="0.2">
      <c r="A213" s="159"/>
      <c r="B213" s="160"/>
      <c r="C213" s="190" t="s">
        <v>267</v>
      </c>
      <c r="D213" s="163"/>
      <c r="E213" s="164">
        <v>405</v>
      </c>
      <c r="F213" s="162"/>
      <c r="G213" s="162"/>
      <c r="H213" s="162"/>
      <c r="I213" s="162"/>
      <c r="J213" s="162"/>
      <c r="K213" s="162"/>
      <c r="L213" s="162"/>
      <c r="M213" s="162"/>
      <c r="N213" s="161"/>
      <c r="O213" s="161"/>
      <c r="P213" s="161"/>
      <c r="Q213" s="161"/>
      <c r="R213" s="162"/>
      <c r="S213" s="162"/>
      <c r="T213" s="162"/>
      <c r="U213" s="162"/>
      <c r="V213" s="162"/>
      <c r="W213" s="162"/>
      <c r="X213" s="162"/>
      <c r="Y213" s="162"/>
      <c r="Z213" s="152"/>
      <c r="AA213" s="152"/>
      <c r="AB213" s="152"/>
      <c r="AC213" s="152"/>
      <c r="AD213" s="152"/>
      <c r="AE213" s="152"/>
      <c r="AF213" s="152"/>
      <c r="AG213" s="152" t="s">
        <v>127</v>
      </c>
      <c r="AH213" s="152">
        <v>0</v>
      </c>
      <c r="AI213" s="152"/>
      <c r="AJ213" s="152"/>
      <c r="AK213" s="152"/>
      <c r="AL213" s="152"/>
      <c r="AM213" s="152"/>
      <c r="AN213" s="152"/>
      <c r="AO213" s="152"/>
      <c r="AP213" s="152"/>
      <c r="AQ213" s="152"/>
      <c r="AR213" s="152"/>
      <c r="AS213" s="152"/>
      <c r="AT213" s="152"/>
      <c r="AU213" s="152"/>
      <c r="AV213" s="152"/>
      <c r="AW213" s="152"/>
      <c r="AX213" s="152"/>
      <c r="AY213" s="152"/>
      <c r="AZ213" s="152"/>
      <c r="BA213" s="152"/>
      <c r="BB213" s="152"/>
      <c r="BC213" s="152"/>
      <c r="BD213" s="152"/>
      <c r="BE213" s="152"/>
      <c r="BF213" s="152"/>
      <c r="BG213" s="152"/>
      <c r="BH213" s="152"/>
    </row>
    <row r="214" spans="1:60" outlineLevel="3" x14ac:dyDescent="0.2">
      <c r="A214" s="159"/>
      <c r="B214" s="160"/>
      <c r="C214" s="190" t="s">
        <v>339</v>
      </c>
      <c r="D214" s="163"/>
      <c r="E214" s="164">
        <v>100</v>
      </c>
      <c r="F214" s="162"/>
      <c r="G214" s="162"/>
      <c r="H214" s="162"/>
      <c r="I214" s="162"/>
      <c r="J214" s="162"/>
      <c r="K214" s="162"/>
      <c r="L214" s="162"/>
      <c r="M214" s="162"/>
      <c r="N214" s="161"/>
      <c r="O214" s="161"/>
      <c r="P214" s="161"/>
      <c r="Q214" s="161"/>
      <c r="R214" s="162"/>
      <c r="S214" s="162"/>
      <c r="T214" s="162"/>
      <c r="U214" s="162"/>
      <c r="V214" s="162"/>
      <c r="W214" s="162"/>
      <c r="X214" s="162"/>
      <c r="Y214" s="162"/>
      <c r="Z214" s="152"/>
      <c r="AA214" s="152"/>
      <c r="AB214" s="152"/>
      <c r="AC214" s="152"/>
      <c r="AD214" s="152"/>
      <c r="AE214" s="152"/>
      <c r="AF214" s="152"/>
      <c r="AG214" s="152" t="s">
        <v>127</v>
      </c>
      <c r="AH214" s="152">
        <v>0</v>
      </c>
      <c r="AI214" s="152"/>
      <c r="AJ214" s="152"/>
      <c r="AK214" s="152"/>
      <c r="AL214" s="152"/>
      <c r="AM214" s="152"/>
      <c r="AN214" s="152"/>
      <c r="AO214" s="152"/>
      <c r="AP214" s="152"/>
      <c r="AQ214" s="152"/>
      <c r="AR214" s="152"/>
      <c r="AS214" s="152"/>
      <c r="AT214" s="152"/>
      <c r="AU214" s="152"/>
      <c r="AV214" s="152"/>
      <c r="AW214" s="152"/>
      <c r="AX214" s="152"/>
      <c r="AY214" s="152"/>
      <c r="AZ214" s="152"/>
      <c r="BA214" s="152"/>
      <c r="BB214" s="152"/>
      <c r="BC214" s="152"/>
      <c r="BD214" s="152"/>
      <c r="BE214" s="152"/>
      <c r="BF214" s="152"/>
      <c r="BG214" s="152"/>
      <c r="BH214" s="152"/>
    </row>
    <row r="215" spans="1:60" x14ac:dyDescent="0.2">
      <c r="A215" s="166" t="s">
        <v>113</v>
      </c>
      <c r="B215" s="167" t="s">
        <v>79</v>
      </c>
      <c r="C215" s="188" t="s">
        <v>80</v>
      </c>
      <c r="D215" s="168"/>
      <c r="E215" s="169"/>
      <c r="F215" s="170"/>
      <c r="G215" s="170">
        <f>SUMIF(AG216:AG216,"&lt;&gt;NOR",G216:G216)</f>
        <v>0</v>
      </c>
      <c r="H215" s="170"/>
      <c r="I215" s="170">
        <f>SUM(I216:I216)</f>
        <v>0</v>
      </c>
      <c r="J215" s="170"/>
      <c r="K215" s="170">
        <f>SUM(K216:K216)</f>
        <v>0</v>
      </c>
      <c r="L215" s="170"/>
      <c r="M215" s="170">
        <f>SUM(M216:M216)</f>
        <v>0</v>
      </c>
      <c r="N215" s="169"/>
      <c r="O215" s="169">
        <f>SUM(O216:O216)</f>
        <v>0</v>
      </c>
      <c r="P215" s="169"/>
      <c r="Q215" s="169">
        <f>SUM(Q216:Q216)</f>
        <v>20</v>
      </c>
      <c r="R215" s="170"/>
      <c r="S215" s="170"/>
      <c r="T215" s="171"/>
      <c r="U215" s="165"/>
      <c r="V215" s="165">
        <f>SUM(V216:V216)</f>
        <v>0</v>
      </c>
      <c r="W215" s="165"/>
      <c r="X215" s="165"/>
      <c r="Y215" s="165"/>
      <c r="AG215" t="s">
        <v>114</v>
      </c>
    </row>
    <row r="216" spans="1:60" outlineLevel="1" x14ac:dyDescent="0.2">
      <c r="A216" s="180">
        <v>27</v>
      </c>
      <c r="B216" s="181" t="s">
        <v>340</v>
      </c>
      <c r="C216" s="191" t="s">
        <v>341</v>
      </c>
      <c r="D216" s="182" t="s">
        <v>342</v>
      </c>
      <c r="E216" s="183">
        <v>1</v>
      </c>
      <c r="F216" s="184">
        <f>Rekapitulace!D38</f>
        <v>0</v>
      </c>
      <c r="G216" s="185">
        <f>ROUND(E216*F216,2)</f>
        <v>0</v>
      </c>
      <c r="H216" s="184"/>
      <c r="I216" s="185">
        <f>ROUND(E216*H216,2)</f>
        <v>0</v>
      </c>
      <c r="J216" s="184"/>
      <c r="K216" s="185">
        <f>ROUND(E216*J216,2)</f>
        <v>0</v>
      </c>
      <c r="L216" s="185">
        <v>21</v>
      </c>
      <c r="M216" s="185">
        <f>G216*(1+L216/100)</f>
        <v>0</v>
      </c>
      <c r="N216" s="183">
        <v>0</v>
      </c>
      <c r="O216" s="183">
        <f>ROUND(E216*N216,2)</f>
        <v>0</v>
      </c>
      <c r="P216" s="183">
        <v>20</v>
      </c>
      <c r="Q216" s="183">
        <f>ROUND(E216*P216,2)</f>
        <v>20</v>
      </c>
      <c r="R216" s="185"/>
      <c r="S216" s="185" t="s">
        <v>276</v>
      </c>
      <c r="T216" s="186" t="s">
        <v>343</v>
      </c>
      <c r="U216" s="162">
        <v>0</v>
      </c>
      <c r="V216" s="162">
        <f>ROUND(E216*U216,2)</f>
        <v>0</v>
      </c>
      <c r="W216" s="162"/>
      <c r="X216" s="162" t="s">
        <v>121</v>
      </c>
      <c r="Y216" s="162" t="s">
        <v>122</v>
      </c>
      <c r="Z216" s="152"/>
      <c r="AA216" s="152"/>
      <c r="AB216" s="152"/>
      <c r="AC216" s="152"/>
      <c r="AD216" s="152"/>
      <c r="AE216" s="152"/>
      <c r="AF216" s="152"/>
      <c r="AG216" s="152" t="s">
        <v>123</v>
      </c>
      <c r="AH216" s="152"/>
      <c r="AI216" s="152"/>
      <c r="AJ216" s="152"/>
      <c r="AK216" s="152"/>
      <c r="AL216" s="152"/>
      <c r="AM216" s="152"/>
      <c r="AN216" s="152"/>
      <c r="AO216" s="152"/>
      <c r="AP216" s="152"/>
      <c r="AQ216" s="152"/>
      <c r="AR216" s="152"/>
      <c r="AS216" s="152"/>
      <c r="AT216" s="152"/>
      <c r="AU216" s="152"/>
      <c r="AV216" s="152"/>
      <c r="AW216" s="152"/>
      <c r="AX216" s="152"/>
      <c r="AY216" s="152"/>
      <c r="AZ216" s="152"/>
      <c r="BA216" s="152"/>
      <c r="BB216" s="152"/>
      <c r="BC216" s="152"/>
      <c r="BD216" s="152"/>
      <c r="BE216" s="152"/>
      <c r="BF216" s="152"/>
      <c r="BG216" s="152"/>
      <c r="BH216" s="152"/>
    </row>
    <row r="217" spans="1:60" x14ac:dyDescent="0.2">
      <c r="A217" s="166" t="s">
        <v>113</v>
      </c>
      <c r="B217" s="167" t="s">
        <v>81</v>
      </c>
      <c r="C217" s="188" t="s">
        <v>82</v>
      </c>
      <c r="D217" s="168"/>
      <c r="E217" s="169"/>
      <c r="F217" s="170"/>
      <c r="G217" s="170">
        <f>SUMIF(AG218:AG226,"&lt;&gt;NOR",G218:G226)</f>
        <v>0</v>
      </c>
      <c r="H217" s="170"/>
      <c r="I217" s="170">
        <f>SUM(I218:I226)</f>
        <v>0</v>
      </c>
      <c r="J217" s="170"/>
      <c r="K217" s="170">
        <f>SUM(K218:K226)</f>
        <v>0</v>
      </c>
      <c r="L217" s="170"/>
      <c r="M217" s="170">
        <f>SUM(M218:M226)</f>
        <v>0</v>
      </c>
      <c r="N217" s="169"/>
      <c r="O217" s="169">
        <f>SUM(O218:O226)</f>
        <v>0</v>
      </c>
      <c r="P217" s="169"/>
      <c r="Q217" s="169">
        <f>SUM(Q218:Q226)</f>
        <v>0</v>
      </c>
      <c r="R217" s="170"/>
      <c r="S217" s="170"/>
      <c r="T217" s="171"/>
      <c r="U217" s="165"/>
      <c r="V217" s="165">
        <f>SUM(V218:V226)</f>
        <v>156.30000000000001</v>
      </c>
      <c r="W217" s="165"/>
      <c r="X217" s="165"/>
      <c r="Y217" s="165"/>
      <c r="AG217" t="s">
        <v>114</v>
      </c>
    </row>
    <row r="218" spans="1:60" ht="22.5" outlineLevel="1" x14ac:dyDescent="0.2">
      <c r="A218" s="180">
        <v>28</v>
      </c>
      <c r="B218" s="181" t="s">
        <v>344</v>
      </c>
      <c r="C218" s="191" t="s">
        <v>345</v>
      </c>
      <c r="D218" s="182" t="s">
        <v>308</v>
      </c>
      <c r="E218" s="183">
        <v>25.01164</v>
      </c>
      <c r="F218" s="184"/>
      <c r="G218" s="185">
        <f>ROUND(E218*F218,2)</f>
        <v>0</v>
      </c>
      <c r="H218" s="184"/>
      <c r="I218" s="185">
        <f>ROUND(E218*H218,2)</f>
        <v>0</v>
      </c>
      <c r="J218" s="184"/>
      <c r="K218" s="185">
        <f>ROUND(E218*J218,2)</f>
        <v>0</v>
      </c>
      <c r="L218" s="185">
        <v>21</v>
      </c>
      <c r="M218" s="185">
        <f>G218*(1+L218/100)</f>
        <v>0</v>
      </c>
      <c r="N218" s="183">
        <v>0</v>
      </c>
      <c r="O218" s="183">
        <f>ROUND(E218*N218,2)</f>
        <v>0</v>
      </c>
      <c r="P218" s="183">
        <v>0</v>
      </c>
      <c r="Q218" s="183">
        <f>ROUND(E218*P218,2)</f>
        <v>0</v>
      </c>
      <c r="R218" s="185" t="s">
        <v>304</v>
      </c>
      <c r="S218" s="185" t="s">
        <v>119</v>
      </c>
      <c r="T218" s="186" t="s">
        <v>137</v>
      </c>
      <c r="U218" s="162">
        <v>2.0089999999999999</v>
      </c>
      <c r="V218" s="162">
        <f>ROUND(E218*U218,2)</f>
        <v>50.25</v>
      </c>
      <c r="W218" s="162"/>
      <c r="X218" s="162" t="s">
        <v>346</v>
      </c>
      <c r="Y218" s="162" t="s">
        <v>122</v>
      </c>
      <c r="Z218" s="152"/>
      <c r="AA218" s="152"/>
      <c r="AB218" s="152"/>
      <c r="AC218" s="152"/>
      <c r="AD218" s="152"/>
      <c r="AE218" s="152"/>
      <c r="AF218" s="152"/>
      <c r="AG218" s="152" t="s">
        <v>347</v>
      </c>
      <c r="AH218" s="152"/>
      <c r="AI218" s="152"/>
      <c r="AJ218" s="152"/>
      <c r="AK218" s="152"/>
      <c r="AL218" s="152"/>
      <c r="AM218" s="152"/>
      <c r="AN218" s="152"/>
      <c r="AO218" s="152"/>
      <c r="AP218" s="152"/>
      <c r="AQ218" s="152"/>
      <c r="AR218" s="152"/>
      <c r="AS218" s="152"/>
      <c r="AT218" s="152"/>
      <c r="AU218" s="152"/>
      <c r="AV218" s="152"/>
      <c r="AW218" s="152"/>
      <c r="AX218" s="152"/>
      <c r="AY218" s="152"/>
      <c r="AZ218" s="152"/>
      <c r="BA218" s="152"/>
      <c r="BB218" s="152"/>
      <c r="BC218" s="152"/>
      <c r="BD218" s="152"/>
      <c r="BE218" s="152"/>
      <c r="BF218" s="152"/>
      <c r="BG218" s="152"/>
      <c r="BH218" s="152"/>
    </row>
    <row r="219" spans="1:60" ht="22.5" outlineLevel="1" x14ac:dyDescent="0.2">
      <c r="A219" s="180">
        <v>29</v>
      </c>
      <c r="B219" s="181" t="s">
        <v>348</v>
      </c>
      <c r="C219" s="191" t="s">
        <v>349</v>
      </c>
      <c r="D219" s="182" t="s">
        <v>308</v>
      </c>
      <c r="E219" s="183">
        <v>12.50582</v>
      </c>
      <c r="F219" s="184"/>
      <c r="G219" s="185">
        <f>ROUND(E219*F219,2)</f>
        <v>0</v>
      </c>
      <c r="H219" s="184"/>
      <c r="I219" s="185">
        <f>ROUND(E219*H219,2)</f>
        <v>0</v>
      </c>
      <c r="J219" s="184"/>
      <c r="K219" s="185">
        <f>ROUND(E219*J219,2)</f>
        <v>0</v>
      </c>
      <c r="L219" s="185">
        <v>21</v>
      </c>
      <c r="M219" s="185">
        <f>G219*(1+L219/100)</f>
        <v>0</v>
      </c>
      <c r="N219" s="183">
        <v>0</v>
      </c>
      <c r="O219" s="183">
        <f>ROUND(E219*N219,2)</f>
        <v>0</v>
      </c>
      <c r="P219" s="183">
        <v>0</v>
      </c>
      <c r="Q219" s="183">
        <f>ROUND(E219*P219,2)</f>
        <v>0</v>
      </c>
      <c r="R219" s="185" t="s">
        <v>304</v>
      </c>
      <c r="S219" s="185" t="s">
        <v>119</v>
      </c>
      <c r="T219" s="186" t="s">
        <v>137</v>
      </c>
      <c r="U219" s="162">
        <v>0.95899999999999996</v>
      </c>
      <c r="V219" s="162">
        <f>ROUND(E219*U219,2)</f>
        <v>11.99</v>
      </c>
      <c r="W219" s="162"/>
      <c r="X219" s="162" t="s">
        <v>346</v>
      </c>
      <c r="Y219" s="162" t="s">
        <v>122</v>
      </c>
      <c r="Z219" s="152"/>
      <c r="AA219" s="152"/>
      <c r="AB219" s="152"/>
      <c r="AC219" s="152"/>
      <c r="AD219" s="152"/>
      <c r="AE219" s="152"/>
      <c r="AF219" s="152"/>
      <c r="AG219" s="152" t="s">
        <v>347</v>
      </c>
      <c r="AH219" s="152"/>
      <c r="AI219" s="152"/>
      <c r="AJ219" s="152"/>
      <c r="AK219" s="152"/>
      <c r="AL219" s="152"/>
      <c r="AM219" s="152"/>
      <c r="AN219" s="152"/>
      <c r="AO219" s="152"/>
      <c r="AP219" s="152"/>
      <c r="AQ219" s="152"/>
      <c r="AR219" s="152"/>
      <c r="AS219" s="152"/>
      <c r="AT219" s="152"/>
      <c r="AU219" s="152"/>
      <c r="AV219" s="152"/>
      <c r="AW219" s="152"/>
      <c r="AX219" s="152"/>
      <c r="AY219" s="152"/>
      <c r="AZ219" s="152"/>
      <c r="BA219" s="152"/>
      <c r="BB219" s="152"/>
      <c r="BC219" s="152"/>
      <c r="BD219" s="152"/>
      <c r="BE219" s="152"/>
      <c r="BF219" s="152"/>
      <c r="BG219" s="152"/>
      <c r="BH219" s="152"/>
    </row>
    <row r="220" spans="1:60" outlineLevel="1" x14ac:dyDescent="0.2">
      <c r="A220" s="173">
        <v>30</v>
      </c>
      <c r="B220" s="174" t="s">
        <v>350</v>
      </c>
      <c r="C220" s="189" t="s">
        <v>351</v>
      </c>
      <c r="D220" s="175" t="s">
        <v>308</v>
      </c>
      <c r="E220" s="176">
        <v>37.896430000000002</v>
      </c>
      <c r="F220" s="177"/>
      <c r="G220" s="178">
        <f>ROUND(E220*F220,2)</f>
        <v>0</v>
      </c>
      <c r="H220" s="177"/>
      <c r="I220" s="178">
        <f>ROUND(E220*H220,2)</f>
        <v>0</v>
      </c>
      <c r="J220" s="177"/>
      <c r="K220" s="178">
        <f>ROUND(E220*J220,2)</f>
        <v>0</v>
      </c>
      <c r="L220" s="178">
        <v>21</v>
      </c>
      <c r="M220" s="178">
        <f>G220*(1+L220/100)</f>
        <v>0</v>
      </c>
      <c r="N220" s="176">
        <v>0</v>
      </c>
      <c r="O220" s="176">
        <f>ROUND(E220*N220,2)</f>
        <v>0</v>
      </c>
      <c r="P220" s="176">
        <v>0</v>
      </c>
      <c r="Q220" s="176">
        <f>ROUND(E220*P220,2)</f>
        <v>0</v>
      </c>
      <c r="R220" s="178" t="s">
        <v>304</v>
      </c>
      <c r="S220" s="178" t="s">
        <v>119</v>
      </c>
      <c r="T220" s="179" t="s">
        <v>137</v>
      </c>
      <c r="U220" s="162">
        <v>0.49</v>
      </c>
      <c r="V220" s="162">
        <f>ROUND(E220*U220,2)</f>
        <v>18.57</v>
      </c>
      <c r="W220" s="162"/>
      <c r="X220" s="162" t="s">
        <v>346</v>
      </c>
      <c r="Y220" s="162" t="s">
        <v>122</v>
      </c>
      <c r="Z220" s="152"/>
      <c r="AA220" s="152"/>
      <c r="AB220" s="152"/>
      <c r="AC220" s="152"/>
      <c r="AD220" s="152"/>
      <c r="AE220" s="152"/>
      <c r="AF220" s="152"/>
      <c r="AG220" s="152" t="s">
        <v>347</v>
      </c>
      <c r="AH220" s="152"/>
      <c r="AI220" s="152"/>
      <c r="AJ220" s="152"/>
      <c r="AK220" s="152"/>
      <c r="AL220" s="152"/>
      <c r="AM220" s="152"/>
      <c r="AN220" s="152"/>
      <c r="AO220" s="152"/>
      <c r="AP220" s="152"/>
      <c r="AQ220" s="152"/>
      <c r="AR220" s="152"/>
      <c r="AS220" s="152"/>
      <c r="AT220" s="152"/>
      <c r="AU220" s="152"/>
      <c r="AV220" s="152"/>
      <c r="AW220" s="152"/>
      <c r="AX220" s="152"/>
      <c r="AY220" s="152"/>
      <c r="AZ220" s="152"/>
      <c r="BA220" s="152"/>
      <c r="BB220" s="152"/>
      <c r="BC220" s="152"/>
      <c r="BD220" s="152"/>
      <c r="BE220" s="152"/>
      <c r="BF220" s="152"/>
      <c r="BG220" s="152"/>
      <c r="BH220" s="152"/>
    </row>
    <row r="221" spans="1:60" outlineLevel="2" x14ac:dyDescent="0.2">
      <c r="A221" s="159"/>
      <c r="B221" s="160"/>
      <c r="C221" s="291" t="s">
        <v>352</v>
      </c>
      <c r="D221" s="292"/>
      <c r="E221" s="292"/>
      <c r="F221" s="292"/>
      <c r="G221" s="292"/>
      <c r="H221" s="162"/>
      <c r="I221" s="162"/>
      <c r="J221" s="162"/>
      <c r="K221" s="162"/>
      <c r="L221" s="162"/>
      <c r="M221" s="162"/>
      <c r="N221" s="161"/>
      <c r="O221" s="161"/>
      <c r="P221" s="161"/>
      <c r="Q221" s="161"/>
      <c r="R221" s="162"/>
      <c r="S221" s="162"/>
      <c r="T221" s="162"/>
      <c r="U221" s="162"/>
      <c r="V221" s="162"/>
      <c r="W221" s="162"/>
      <c r="X221" s="162"/>
      <c r="Y221" s="162"/>
      <c r="Z221" s="152"/>
      <c r="AA221" s="152"/>
      <c r="AB221" s="152"/>
      <c r="AC221" s="152"/>
      <c r="AD221" s="152"/>
      <c r="AE221" s="152"/>
      <c r="AF221" s="152"/>
      <c r="AG221" s="152" t="s">
        <v>125</v>
      </c>
      <c r="AH221" s="152"/>
      <c r="AI221" s="152"/>
      <c r="AJ221" s="152"/>
      <c r="AK221" s="152"/>
      <c r="AL221" s="152"/>
      <c r="AM221" s="152"/>
      <c r="AN221" s="152"/>
      <c r="AO221" s="152"/>
      <c r="AP221" s="152"/>
      <c r="AQ221" s="152"/>
      <c r="AR221" s="152"/>
      <c r="AS221" s="152"/>
      <c r="AT221" s="152"/>
      <c r="AU221" s="152"/>
      <c r="AV221" s="152"/>
      <c r="AW221" s="152"/>
      <c r="AX221" s="152"/>
      <c r="AY221" s="152"/>
      <c r="AZ221" s="152"/>
      <c r="BA221" s="152"/>
      <c r="BB221" s="152"/>
      <c r="BC221" s="152"/>
      <c r="BD221" s="152"/>
      <c r="BE221" s="152"/>
      <c r="BF221" s="152"/>
      <c r="BG221" s="152"/>
      <c r="BH221" s="152"/>
    </row>
    <row r="222" spans="1:60" outlineLevel="1" x14ac:dyDescent="0.2">
      <c r="A222" s="180">
        <v>31</v>
      </c>
      <c r="B222" s="181" t="s">
        <v>353</v>
      </c>
      <c r="C222" s="191" t="s">
        <v>354</v>
      </c>
      <c r="D222" s="182" t="s">
        <v>308</v>
      </c>
      <c r="E222" s="183">
        <v>720.03216999999995</v>
      </c>
      <c r="F222" s="184"/>
      <c r="G222" s="185">
        <f>ROUND(E222*F222,2)</f>
        <v>0</v>
      </c>
      <c r="H222" s="184"/>
      <c r="I222" s="185">
        <f>ROUND(E222*H222,2)</f>
        <v>0</v>
      </c>
      <c r="J222" s="184"/>
      <c r="K222" s="185">
        <f>ROUND(E222*J222,2)</f>
        <v>0</v>
      </c>
      <c r="L222" s="185">
        <v>21</v>
      </c>
      <c r="M222" s="185">
        <f>G222*(1+L222/100)</f>
        <v>0</v>
      </c>
      <c r="N222" s="183">
        <v>0</v>
      </c>
      <c r="O222" s="183">
        <f>ROUND(E222*N222,2)</f>
        <v>0</v>
      </c>
      <c r="P222" s="183">
        <v>0</v>
      </c>
      <c r="Q222" s="183">
        <f>ROUND(E222*P222,2)</f>
        <v>0</v>
      </c>
      <c r="R222" s="185" t="s">
        <v>304</v>
      </c>
      <c r="S222" s="185" t="s">
        <v>119</v>
      </c>
      <c r="T222" s="186" t="s">
        <v>137</v>
      </c>
      <c r="U222" s="162">
        <v>0</v>
      </c>
      <c r="V222" s="162">
        <f>ROUND(E222*U222,2)</f>
        <v>0</v>
      </c>
      <c r="W222" s="162"/>
      <c r="X222" s="162" t="s">
        <v>346</v>
      </c>
      <c r="Y222" s="162" t="s">
        <v>122</v>
      </c>
      <c r="Z222" s="152"/>
      <c r="AA222" s="152"/>
      <c r="AB222" s="152"/>
      <c r="AC222" s="152"/>
      <c r="AD222" s="152"/>
      <c r="AE222" s="152"/>
      <c r="AF222" s="152"/>
      <c r="AG222" s="152" t="s">
        <v>347</v>
      </c>
      <c r="AH222" s="152"/>
      <c r="AI222" s="152"/>
      <c r="AJ222" s="152"/>
      <c r="AK222" s="152"/>
      <c r="AL222" s="152"/>
      <c r="AM222" s="152"/>
      <c r="AN222" s="152"/>
      <c r="AO222" s="152"/>
      <c r="AP222" s="152"/>
      <c r="AQ222" s="152"/>
      <c r="AR222" s="152"/>
      <c r="AS222" s="152"/>
      <c r="AT222" s="152"/>
      <c r="AU222" s="152"/>
      <c r="AV222" s="152"/>
      <c r="AW222" s="152"/>
      <c r="AX222" s="152"/>
      <c r="AY222" s="152"/>
      <c r="AZ222" s="152"/>
      <c r="BA222" s="152"/>
      <c r="BB222" s="152"/>
      <c r="BC222" s="152"/>
      <c r="BD222" s="152"/>
      <c r="BE222" s="152"/>
      <c r="BF222" s="152"/>
      <c r="BG222" s="152"/>
      <c r="BH222" s="152"/>
    </row>
    <row r="223" spans="1:60" outlineLevel="1" x14ac:dyDescent="0.2">
      <c r="A223" s="180">
        <v>32</v>
      </c>
      <c r="B223" s="181" t="s">
        <v>355</v>
      </c>
      <c r="C223" s="191" t="s">
        <v>356</v>
      </c>
      <c r="D223" s="182" t="s">
        <v>308</v>
      </c>
      <c r="E223" s="183">
        <v>37.896430000000002</v>
      </c>
      <c r="F223" s="184"/>
      <c r="G223" s="185">
        <f>ROUND(E223*F223,2)</f>
        <v>0</v>
      </c>
      <c r="H223" s="184"/>
      <c r="I223" s="185">
        <f>ROUND(E223*H223,2)</f>
        <v>0</v>
      </c>
      <c r="J223" s="184"/>
      <c r="K223" s="185">
        <f>ROUND(E223*J223,2)</f>
        <v>0</v>
      </c>
      <c r="L223" s="185">
        <v>21</v>
      </c>
      <c r="M223" s="185">
        <f>G223*(1+L223/100)</f>
        <v>0</v>
      </c>
      <c r="N223" s="183">
        <v>0</v>
      </c>
      <c r="O223" s="183">
        <f>ROUND(E223*N223,2)</f>
        <v>0</v>
      </c>
      <c r="P223" s="183">
        <v>0</v>
      </c>
      <c r="Q223" s="183">
        <f>ROUND(E223*P223,2)</f>
        <v>0</v>
      </c>
      <c r="R223" s="185" t="s">
        <v>304</v>
      </c>
      <c r="S223" s="185" t="s">
        <v>119</v>
      </c>
      <c r="T223" s="186" t="s">
        <v>137</v>
      </c>
      <c r="U223" s="162">
        <v>0.94199999999999995</v>
      </c>
      <c r="V223" s="162">
        <f>ROUND(E223*U223,2)</f>
        <v>35.700000000000003</v>
      </c>
      <c r="W223" s="162"/>
      <c r="X223" s="162" t="s">
        <v>346</v>
      </c>
      <c r="Y223" s="162" t="s">
        <v>122</v>
      </c>
      <c r="Z223" s="152"/>
      <c r="AA223" s="152"/>
      <c r="AB223" s="152"/>
      <c r="AC223" s="152"/>
      <c r="AD223" s="152"/>
      <c r="AE223" s="152"/>
      <c r="AF223" s="152"/>
      <c r="AG223" s="152" t="s">
        <v>347</v>
      </c>
      <c r="AH223" s="152"/>
      <c r="AI223" s="152"/>
      <c r="AJ223" s="152"/>
      <c r="AK223" s="152"/>
      <c r="AL223" s="152"/>
      <c r="AM223" s="152"/>
      <c r="AN223" s="152"/>
      <c r="AO223" s="152"/>
      <c r="AP223" s="152"/>
      <c r="AQ223" s="152"/>
      <c r="AR223" s="152"/>
      <c r="AS223" s="152"/>
      <c r="AT223" s="152"/>
      <c r="AU223" s="152"/>
      <c r="AV223" s="152"/>
      <c r="AW223" s="152"/>
      <c r="AX223" s="152"/>
      <c r="AY223" s="152"/>
      <c r="AZ223" s="152"/>
      <c r="BA223" s="152"/>
      <c r="BB223" s="152"/>
      <c r="BC223" s="152"/>
      <c r="BD223" s="152"/>
      <c r="BE223" s="152"/>
      <c r="BF223" s="152"/>
      <c r="BG223" s="152"/>
      <c r="BH223" s="152"/>
    </row>
    <row r="224" spans="1:60" ht="22.5" outlineLevel="1" x14ac:dyDescent="0.2">
      <c r="A224" s="180">
        <v>33</v>
      </c>
      <c r="B224" s="181" t="s">
        <v>357</v>
      </c>
      <c r="C224" s="191" t="s">
        <v>358</v>
      </c>
      <c r="D224" s="182" t="s">
        <v>308</v>
      </c>
      <c r="E224" s="183">
        <v>378.96429999999998</v>
      </c>
      <c r="F224" s="184"/>
      <c r="G224" s="185">
        <f>ROUND(E224*F224,2)</f>
        <v>0</v>
      </c>
      <c r="H224" s="184"/>
      <c r="I224" s="185">
        <f>ROUND(E224*H224,2)</f>
        <v>0</v>
      </c>
      <c r="J224" s="184"/>
      <c r="K224" s="185">
        <f>ROUND(E224*J224,2)</f>
        <v>0</v>
      </c>
      <c r="L224" s="185">
        <v>21</v>
      </c>
      <c r="M224" s="185">
        <f>G224*(1+L224/100)</f>
        <v>0</v>
      </c>
      <c r="N224" s="183">
        <v>0</v>
      </c>
      <c r="O224" s="183">
        <f>ROUND(E224*N224,2)</f>
        <v>0</v>
      </c>
      <c r="P224" s="183">
        <v>0</v>
      </c>
      <c r="Q224" s="183">
        <f>ROUND(E224*P224,2)</f>
        <v>0</v>
      </c>
      <c r="R224" s="185" t="s">
        <v>304</v>
      </c>
      <c r="S224" s="185" t="s">
        <v>119</v>
      </c>
      <c r="T224" s="186" t="s">
        <v>137</v>
      </c>
      <c r="U224" s="162">
        <v>0.105</v>
      </c>
      <c r="V224" s="162">
        <f>ROUND(E224*U224,2)</f>
        <v>39.79</v>
      </c>
      <c r="W224" s="162"/>
      <c r="X224" s="162" t="s">
        <v>346</v>
      </c>
      <c r="Y224" s="162" t="s">
        <v>122</v>
      </c>
      <c r="Z224" s="152"/>
      <c r="AA224" s="152"/>
      <c r="AB224" s="152"/>
      <c r="AC224" s="152"/>
      <c r="AD224" s="152"/>
      <c r="AE224" s="152"/>
      <c r="AF224" s="152"/>
      <c r="AG224" s="152" t="s">
        <v>347</v>
      </c>
      <c r="AH224" s="152"/>
      <c r="AI224" s="152"/>
      <c r="AJ224" s="152"/>
      <c r="AK224" s="152"/>
      <c r="AL224" s="152"/>
      <c r="AM224" s="152"/>
      <c r="AN224" s="152"/>
      <c r="AO224" s="152"/>
      <c r="AP224" s="152"/>
      <c r="AQ224" s="152"/>
      <c r="AR224" s="152"/>
      <c r="AS224" s="152"/>
      <c r="AT224" s="152"/>
      <c r="AU224" s="152"/>
      <c r="AV224" s="152"/>
      <c r="AW224" s="152"/>
      <c r="AX224" s="152"/>
      <c r="AY224" s="152"/>
      <c r="AZ224" s="152"/>
      <c r="BA224" s="152"/>
      <c r="BB224" s="152"/>
      <c r="BC224" s="152"/>
      <c r="BD224" s="152"/>
      <c r="BE224" s="152"/>
      <c r="BF224" s="152"/>
      <c r="BG224" s="152"/>
      <c r="BH224" s="152"/>
    </row>
    <row r="225" spans="1:60" outlineLevel="1" x14ac:dyDescent="0.2">
      <c r="A225" s="173">
        <v>34</v>
      </c>
      <c r="B225" s="174" t="s">
        <v>359</v>
      </c>
      <c r="C225" s="189" t="s">
        <v>360</v>
      </c>
      <c r="D225" s="175" t="s">
        <v>308</v>
      </c>
      <c r="E225" s="176">
        <v>37.896430000000002</v>
      </c>
      <c r="F225" s="177"/>
      <c r="G225" s="178">
        <f>ROUND(E225*F225,2)</f>
        <v>0</v>
      </c>
      <c r="H225" s="177"/>
      <c r="I225" s="178">
        <f>ROUND(E225*H225,2)</f>
        <v>0</v>
      </c>
      <c r="J225" s="177"/>
      <c r="K225" s="178">
        <f>ROUND(E225*J225,2)</f>
        <v>0</v>
      </c>
      <c r="L225" s="178">
        <v>21</v>
      </c>
      <c r="M225" s="178">
        <f>G225*(1+L225/100)</f>
        <v>0</v>
      </c>
      <c r="N225" s="176">
        <v>0</v>
      </c>
      <c r="O225" s="176">
        <f>ROUND(E225*N225,2)</f>
        <v>0</v>
      </c>
      <c r="P225" s="176">
        <v>0</v>
      </c>
      <c r="Q225" s="176">
        <f>ROUND(E225*P225,2)</f>
        <v>0</v>
      </c>
      <c r="R225" s="178" t="s">
        <v>304</v>
      </c>
      <c r="S225" s="178" t="s">
        <v>119</v>
      </c>
      <c r="T225" s="179" t="s">
        <v>137</v>
      </c>
      <c r="U225" s="162">
        <v>0</v>
      </c>
      <c r="V225" s="162">
        <f>ROUND(E225*U225,2)</f>
        <v>0</v>
      </c>
      <c r="W225" s="162"/>
      <c r="X225" s="162" t="s">
        <v>346</v>
      </c>
      <c r="Y225" s="162" t="s">
        <v>122</v>
      </c>
      <c r="Z225" s="152"/>
      <c r="AA225" s="152"/>
      <c r="AB225" s="152"/>
      <c r="AC225" s="152"/>
      <c r="AD225" s="152"/>
      <c r="AE225" s="152"/>
      <c r="AF225" s="152"/>
      <c r="AG225" s="152" t="s">
        <v>347</v>
      </c>
      <c r="AH225" s="152"/>
      <c r="AI225" s="152"/>
      <c r="AJ225" s="152"/>
      <c r="AK225" s="152"/>
      <c r="AL225" s="152"/>
      <c r="AM225" s="152"/>
      <c r="AN225" s="152"/>
      <c r="AO225" s="152"/>
      <c r="AP225" s="152"/>
      <c r="AQ225" s="152"/>
      <c r="AR225" s="152"/>
      <c r="AS225" s="152"/>
      <c r="AT225" s="152"/>
      <c r="AU225" s="152"/>
      <c r="AV225" s="152"/>
      <c r="AW225" s="152"/>
      <c r="AX225" s="152"/>
      <c r="AY225" s="152"/>
      <c r="AZ225" s="152"/>
      <c r="BA225" s="152"/>
      <c r="BB225" s="152"/>
      <c r="BC225" s="152"/>
      <c r="BD225" s="152"/>
      <c r="BE225" s="152"/>
      <c r="BF225" s="152"/>
      <c r="BG225" s="152"/>
      <c r="BH225" s="152"/>
    </row>
    <row r="226" spans="1:60" outlineLevel="2" x14ac:dyDescent="0.2">
      <c r="A226" s="159"/>
      <c r="B226" s="160"/>
      <c r="C226" s="291" t="s">
        <v>361</v>
      </c>
      <c r="D226" s="292"/>
      <c r="E226" s="292"/>
      <c r="F226" s="292"/>
      <c r="G226" s="292"/>
      <c r="H226" s="162"/>
      <c r="I226" s="162"/>
      <c r="J226" s="162"/>
      <c r="K226" s="162"/>
      <c r="L226" s="162"/>
      <c r="M226" s="162"/>
      <c r="N226" s="161"/>
      <c r="O226" s="161"/>
      <c r="P226" s="161"/>
      <c r="Q226" s="161"/>
      <c r="R226" s="162"/>
      <c r="S226" s="162"/>
      <c r="T226" s="162"/>
      <c r="U226" s="162"/>
      <c r="V226" s="162"/>
      <c r="W226" s="162"/>
      <c r="X226" s="162"/>
      <c r="Y226" s="162"/>
      <c r="Z226" s="152"/>
      <c r="AA226" s="152"/>
      <c r="AB226" s="152"/>
      <c r="AC226" s="152"/>
      <c r="AD226" s="152"/>
      <c r="AE226" s="152"/>
      <c r="AF226" s="152"/>
      <c r="AG226" s="152" t="s">
        <v>125</v>
      </c>
      <c r="AH226" s="152"/>
      <c r="AI226" s="152"/>
      <c r="AJ226" s="152"/>
      <c r="AK226" s="152"/>
      <c r="AL226" s="152"/>
      <c r="AM226" s="152"/>
      <c r="AN226" s="152"/>
      <c r="AO226" s="152"/>
      <c r="AP226" s="152"/>
      <c r="AQ226" s="152"/>
      <c r="AR226" s="152"/>
      <c r="AS226" s="152"/>
      <c r="AT226" s="152"/>
      <c r="AU226" s="152"/>
      <c r="AV226" s="152"/>
      <c r="AW226" s="152"/>
      <c r="AX226" s="152"/>
      <c r="AY226" s="152"/>
      <c r="AZ226" s="152"/>
      <c r="BA226" s="152"/>
      <c r="BB226" s="152"/>
      <c r="BC226" s="152"/>
      <c r="BD226" s="152"/>
      <c r="BE226" s="152"/>
      <c r="BF226" s="152"/>
      <c r="BG226" s="152"/>
      <c r="BH226" s="152"/>
    </row>
    <row r="227" spans="1:60" x14ac:dyDescent="0.2">
      <c r="A227" s="166" t="s">
        <v>113</v>
      </c>
      <c r="B227" s="167" t="s">
        <v>84</v>
      </c>
      <c r="C227" s="188" t="s">
        <v>27</v>
      </c>
      <c r="D227" s="168"/>
      <c r="E227" s="169"/>
      <c r="F227" s="170"/>
      <c r="G227" s="170">
        <f>SUMIF(AG228:AG231,"&lt;&gt;NOR",G228:G231)</f>
        <v>0</v>
      </c>
      <c r="H227" s="170"/>
      <c r="I227" s="170">
        <f>SUM(I228:I231)</f>
        <v>0</v>
      </c>
      <c r="J227" s="170"/>
      <c r="K227" s="170">
        <f>SUM(K228:K231)</f>
        <v>0</v>
      </c>
      <c r="L227" s="170"/>
      <c r="M227" s="170">
        <f>SUM(M228:M231)</f>
        <v>0</v>
      </c>
      <c r="N227" s="169"/>
      <c r="O227" s="169">
        <f>SUM(O228:O231)</f>
        <v>0</v>
      </c>
      <c r="P227" s="169"/>
      <c r="Q227" s="169">
        <f>SUM(Q228:Q231)</f>
        <v>0</v>
      </c>
      <c r="R227" s="170"/>
      <c r="S227" s="170"/>
      <c r="T227" s="171"/>
      <c r="U227" s="165"/>
      <c r="V227" s="165">
        <f>SUM(V228:V231)</f>
        <v>0</v>
      </c>
      <c r="W227" s="165"/>
      <c r="X227" s="165"/>
      <c r="Y227" s="165"/>
      <c r="AG227" t="s">
        <v>114</v>
      </c>
    </row>
    <row r="228" spans="1:60" outlineLevel="1" x14ac:dyDescent="0.2">
      <c r="A228" s="173">
        <v>35</v>
      </c>
      <c r="B228" s="174" t="s">
        <v>362</v>
      </c>
      <c r="C228" s="189" t="s">
        <v>363</v>
      </c>
      <c r="D228" s="175" t="s">
        <v>364</v>
      </c>
      <c r="E228" s="176">
        <v>1</v>
      </c>
      <c r="F228" s="177"/>
      <c r="G228" s="178">
        <f>ROUND(E228*F228,2)</f>
        <v>0</v>
      </c>
      <c r="H228" s="177"/>
      <c r="I228" s="178">
        <f>ROUND(E228*H228,2)</f>
        <v>0</v>
      </c>
      <c r="J228" s="177"/>
      <c r="K228" s="178">
        <f>ROUND(E228*J228,2)</f>
        <v>0</v>
      </c>
      <c r="L228" s="178">
        <v>21</v>
      </c>
      <c r="M228" s="178">
        <f>G228*(1+L228/100)</f>
        <v>0</v>
      </c>
      <c r="N228" s="176">
        <v>0</v>
      </c>
      <c r="O228" s="176">
        <f>ROUND(E228*N228,2)</f>
        <v>0</v>
      </c>
      <c r="P228" s="176">
        <v>0</v>
      </c>
      <c r="Q228" s="176">
        <f>ROUND(E228*P228,2)</f>
        <v>0</v>
      </c>
      <c r="R228" s="178"/>
      <c r="S228" s="178" t="s">
        <v>119</v>
      </c>
      <c r="T228" s="179" t="s">
        <v>343</v>
      </c>
      <c r="U228" s="162">
        <v>0</v>
      </c>
      <c r="V228" s="162">
        <f>ROUND(E228*U228,2)</f>
        <v>0</v>
      </c>
      <c r="W228" s="162"/>
      <c r="X228" s="162" t="s">
        <v>365</v>
      </c>
      <c r="Y228" s="162" t="s">
        <v>122</v>
      </c>
      <c r="Z228" s="152"/>
      <c r="AA228" s="152"/>
      <c r="AB228" s="152"/>
      <c r="AC228" s="152"/>
      <c r="AD228" s="152"/>
      <c r="AE228" s="152"/>
      <c r="AF228" s="152"/>
      <c r="AG228" s="152" t="s">
        <v>366</v>
      </c>
      <c r="AH228" s="152"/>
      <c r="AI228" s="152"/>
      <c r="AJ228" s="152"/>
      <c r="AK228" s="152"/>
      <c r="AL228" s="152"/>
      <c r="AM228" s="152"/>
      <c r="AN228" s="152"/>
      <c r="AO228" s="152"/>
      <c r="AP228" s="152"/>
      <c r="AQ228" s="152"/>
      <c r="AR228" s="152"/>
      <c r="AS228" s="152"/>
      <c r="AT228" s="152"/>
      <c r="AU228" s="152"/>
      <c r="AV228" s="152"/>
      <c r="AW228" s="152"/>
      <c r="AX228" s="152"/>
      <c r="AY228" s="152"/>
      <c r="AZ228" s="152"/>
      <c r="BA228" s="152"/>
      <c r="BB228" s="152"/>
      <c r="BC228" s="152"/>
      <c r="BD228" s="152"/>
      <c r="BE228" s="152"/>
      <c r="BF228" s="152"/>
      <c r="BG228" s="152"/>
      <c r="BH228" s="152"/>
    </row>
    <row r="229" spans="1:60" outlineLevel="2" x14ac:dyDescent="0.2">
      <c r="A229" s="159"/>
      <c r="B229" s="160"/>
      <c r="C229" s="291" t="s">
        <v>367</v>
      </c>
      <c r="D229" s="292"/>
      <c r="E229" s="292"/>
      <c r="F229" s="292"/>
      <c r="G229" s="292"/>
      <c r="H229" s="162"/>
      <c r="I229" s="162"/>
      <c r="J229" s="162"/>
      <c r="K229" s="162"/>
      <c r="L229" s="162"/>
      <c r="M229" s="162"/>
      <c r="N229" s="161"/>
      <c r="O229" s="161"/>
      <c r="P229" s="161"/>
      <c r="Q229" s="161"/>
      <c r="R229" s="162"/>
      <c r="S229" s="162"/>
      <c r="T229" s="162"/>
      <c r="U229" s="162"/>
      <c r="V229" s="162"/>
      <c r="W229" s="162"/>
      <c r="X229" s="162"/>
      <c r="Y229" s="162"/>
      <c r="Z229" s="152"/>
      <c r="AA229" s="152"/>
      <c r="AB229" s="152"/>
      <c r="AC229" s="152"/>
      <c r="AD229" s="152"/>
      <c r="AE229" s="152"/>
      <c r="AF229" s="152"/>
      <c r="AG229" s="152" t="s">
        <v>125</v>
      </c>
      <c r="AH229" s="152"/>
      <c r="AI229" s="152"/>
      <c r="AJ229" s="152"/>
      <c r="AK229" s="152"/>
      <c r="AL229" s="152"/>
      <c r="AM229" s="152"/>
      <c r="AN229" s="152"/>
      <c r="AO229" s="152"/>
      <c r="AP229" s="152"/>
      <c r="AQ229" s="152"/>
      <c r="AR229" s="152"/>
      <c r="AS229" s="152"/>
      <c r="AT229" s="152"/>
      <c r="AU229" s="152"/>
      <c r="AV229" s="152"/>
      <c r="AW229" s="152"/>
      <c r="AX229" s="152"/>
      <c r="AY229" s="152"/>
      <c r="AZ229" s="152"/>
      <c r="BA229" s="152"/>
      <c r="BB229" s="152"/>
      <c r="BC229" s="152"/>
      <c r="BD229" s="152"/>
      <c r="BE229" s="152"/>
      <c r="BF229" s="152"/>
      <c r="BG229" s="152"/>
      <c r="BH229" s="152"/>
    </row>
    <row r="230" spans="1:60" outlineLevel="1" x14ac:dyDescent="0.2">
      <c r="A230" s="173">
        <v>36</v>
      </c>
      <c r="B230" s="174" t="s">
        <v>368</v>
      </c>
      <c r="C230" s="189" t="s">
        <v>369</v>
      </c>
      <c r="D230" s="175" t="s">
        <v>364</v>
      </c>
      <c r="E230" s="176">
        <v>1</v>
      </c>
      <c r="F230" s="177"/>
      <c r="G230" s="178">
        <f>ROUND(E230*F230,2)</f>
        <v>0</v>
      </c>
      <c r="H230" s="177"/>
      <c r="I230" s="178">
        <f>ROUND(E230*H230,2)</f>
        <v>0</v>
      </c>
      <c r="J230" s="177"/>
      <c r="K230" s="178">
        <f>ROUND(E230*J230,2)</f>
        <v>0</v>
      </c>
      <c r="L230" s="178">
        <v>21</v>
      </c>
      <c r="M230" s="178">
        <f>G230*(1+L230/100)</f>
        <v>0</v>
      </c>
      <c r="N230" s="176">
        <v>0</v>
      </c>
      <c r="O230" s="176">
        <f>ROUND(E230*N230,2)</f>
        <v>0</v>
      </c>
      <c r="P230" s="176">
        <v>0</v>
      </c>
      <c r="Q230" s="176">
        <f>ROUND(E230*P230,2)</f>
        <v>0</v>
      </c>
      <c r="R230" s="178"/>
      <c r="S230" s="178" t="s">
        <v>276</v>
      </c>
      <c r="T230" s="179" t="s">
        <v>343</v>
      </c>
      <c r="U230" s="162">
        <v>0</v>
      </c>
      <c r="V230" s="162">
        <f>ROUND(E230*U230,2)</f>
        <v>0</v>
      </c>
      <c r="W230" s="162"/>
      <c r="X230" s="162" t="s">
        <v>365</v>
      </c>
      <c r="Y230" s="162" t="s">
        <v>122</v>
      </c>
      <c r="Z230" s="152"/>
      <c r="AA230" s="152"/>
      <c r="AB230" s="152"/>
      <c r="AC230" s="152"/>
      <c r="AD230" s="152"/>
      <c r="AE230" s="152"/>
      <c r="AF230" s="152"/>
      <c r="AG230" s="152" t="s">
        <v>366</v>
      </c>
      <c r="AH230" s="152"/>
      <c r="AI230" s="152"/>
      <c r="AJ230" s="152"/>
      <c r="AK230" s="152"/>
      <c r="AL230" s="152"/>
      <c r="AM230" s="152"/>
      <c r="AN230" s="152"/>
      <c r="AO230" s="152"/>
      <c r="AP230" s="152"/>
      <c r="AQ230" s="152"/>
      <c r="AR230" s="152"/>
      <c r="AS230" s="152"/>
      <c r="AT230" s="152"/>
      <c r="AU230" s="152"/>
      <c r="AV230" s="152"/>
      <c r="AW230" s="152"/>
      <c r="AX230" s="152"/>
      <c r="AY230" s="152"/>
      <c r="AZ230" s="152"/>
      <c r="BA230" s="152"/>
      <c r="BB230" s="152"/>
      <c r="BC230" s="152"/>
      <c r="BD230" s="152"/>
      <c r="BE230" s="152"/>
      <c r="BF230" s="152"/>
      <c r="BG230" s="152"/>
      <c r="BH230" s="152"/>
    </row>
    <row r="231" spans="1:60" outlineLevel="2" x14ac:dyDescent="0.2">
      <c r="A231" s="159"/>
      <c r="B231" s="160"/>
      <c r="C231" s="291" t="s">
        <v>370</v>
      </c>
      <c r="D231" s="292"/>
      <c r="E231" s="292"/>
      <c r="F231" s="292"/>
      <c r="G231" s="292"/>
      <c r="H231" s="162"/>
      <c r="I231" s="162"/>
      <c r="J231" s="162"/>
      <c r="K231" s="162"/>
      <c r="L231" s="162"/>
      <c r="M231" s="162"/>
      <c r="N231" s="161"/>
      <c r="O231" s="161"/>
      <c r="P231" s="161"/>
      <c r="Q231" s="161"/>
      <c r="R231" s="162"/>
      <c r="S231" s="162"/>
      <c r="T231" s="162"/>
      <c r="U231" s="162"/>
      <c r="V231" s="162"/>
      <c r="W231" s="162"/>
      <c r="X231" s="162"/>
      <c r="Y231" s="162"/>
      <c r="Z231" s="152"/>
      <c r="AA231" s="152"/>
      <c r="AB231" s="152"/>
      <c r="AC231" s="152"/>
      <c r="AD231" s="152"/>
      <c r="AE231" s="152"/>
      <c r="AF231" s="152"/>
      <c r="AG231" s="152" t="s">
        <v>125</v>
      </c>
      <c r="AH231" s="152"/>
      <c r="AI231" s="152"/>
      <c r="AJ231" s="152"/>
      <c r="AK231" s="152"/>
      <c r="AL231" s="152"/>
      <c r="AM231" s="152"/>
      <c r="AN231" s="152"/>
      <c r="AO231" s="152"/>
      <c r="AP231" s="152"/>
      <c r="AQ231" s="152"/>
      <c r="AR231" s="152"/>
      <c r="AS231" s="152"/>
      <c r="AT231" s="152"/>
      <c r="AU231" s="152"/>
      <c r="AV231" s="152"/>
      <c r="AW231" s="152"/>
      <c r="AX231" s="152"/>
      <c r="AY231" s="152"/>
      <c r="AZ231" s="152"/>
      <c r="BA231" s="152"/>
      <c r="BB231" s="152"/>
      <c r="BC231" s="152"/>
      <c r="BD231" s="152"/>
      <c r="BE231" s="152"/>
      <c r="BF231" s="152"/>
      <c r="BG231" s="152"/>
      <c r="BH231" s="152"/>
    </row>
    <row r="232" spans="1:60" x14ac:dyDescent="0.2">
      <c r="A232" s="166" t="s">
        <v>113</v>
      </c>
      <c r="B232" s="167" t="s">
        <v>85</v>
      </c>
      <c r="C232" s="188" t="s">
        <v>28</v>
      </c>
      <c r="D232" s="168"/>
      <c r="E232" s="169"/>
      <c r="F232" s="170"/>
      <c r="G232" s="170">
        <f>SUMIF(AG233:AG242,"&lt;&gt;NOR",G233:G242)</f>
        <v>0</v>
      </c>
      <c r="H232" s="170"/>
      <c r="I232" s="170">
        <f>SUM(I233:I242)</f>
        <v>0</v>
      </c>
      <c r="J232" s="170"/>
      <c r="K232" s="170">
        <f>SUM(K233:K242)</f>
        <v>0</v>
      </c>
      <c r="L232" s="170"/>
      <c r="M232" s="170">
        <f>SUM(M233:M242)</f>
        <v>0</v>
      </c>
      <c r="N232" s="169"/>
      <c r="O232" s="169">
        <f>SUM(O233:O242)</f>
        <v>0</v>
      </c>
      <c r="P232" s="169"/>
      <c r="Q232" s="169">
        <f>SUM(Q233:Q242)</f>
        <v>0</v>
      </c>
      <c r="R232" s="170"/>
      <c r="S232" s="170"/>
      <c r="T232" s="171"/>
      <c r="U232" s="165"/>
      <c r="V232" s="165">
        <f>SUM(V233:V242)</f>
        <v>0</v>
      </c>
      <c r="W232" s="165"/>
      <c r="X232" s="165"/>
      <c r="Y232" s="165"/>
      <c r="AG232" t="s">
        <v>114</v>
      </c>
    </row>
    <row r="233" spans="1:60" outlineLevel="1" x14ac:dyDescent="0.2">
      <c r="A233" s="173">
        <v>37</v>
      </c>
      <c r="B233" s="174" t="s">
        <v>371</v>
      </c>
      <c r="C233" s="189" t="s">
        <v>372</v>
      </c>
      <c r="D233" s="175" t="s">
        <v>364</v>
      </c>
      <c r="E233" s="176">
        <v>1</v>
      </c>
      <c r="F233" s="177"/>
      <c r="G233" s="178">
        <f>ROUND(E233*F233,2)</f>
        <v>0</v>
      </c>
      <c r="H233" s="177"/>
      <c r="I233" s="178">
        <f>ROUND(E233*H233,2)</f>
        <v>0</v>
      </c>
      <c r="J233" s="177"/>
      <c r="K233" s="178">
        <f>ROUND(E233*J233,2)</f>
        <v>0</v>
      </c>
      <c r="L233" s="178">
        <v>21</v>
      </c>
      <c r="M233" s="178">
        <f>G233*(1+L233/100)</f>
        <v>0</v>
      </c>
      <c r="N233" s="176">
        <v>0</v>
      </c>
      <c r="O233" s="176">
        <f>ROUND(E233*N233,2)</f>
        <v>0</v>
      </c>
      <c r="P233" s="176">
        <v>0</v>
      </c>
      <c r="Q233" s="176">
        <f>ROUND(E233*P233,2)</f>
        <v>0</v>
      </c>
      <c r="R233" s="178"/>
      <c r="S233" s="178" t="s">
        <v>119</v>
      </c>
      <c r="T233" s="179" t="s">
        <v>343</v>
      </c>
      <c r="U233" s="162">
        <v>0</v>
      </c>
      <c r="V233" s="162">
        <f>ROUND(E233*U233,2)</f>
        <v>0</v>
      </c>
      <c r="W233" s="162"/>
      <c r="X233" s="162" t="s">
        <v>365</v>
      </c>
      <c r="Y233" s="162" t="s">
        <v>122</v>
      </c>
      <c r="Z233" s="152"/>
      <c r="AA233" s="152"/>
      <c r="AB233" s="152"/>
      <c r="AC233" s="152"/>
      <c r="AD233" s="152"/>
      <c r="AE233" s="152"/>
      <c r="AF233" s="152"/>
      <c r="AG233" s="152" t="s">
        <v>366</v>
      </c>
      <c r="AH233" s="152"/>
      <c r="AI233" s="152"/>
      <c r="AJ233" s="152"/>
      <c r="AK233" s="152"/>
      <c r="AL233" s="152"/>
      <c r="AM233" s="152"/>
      <c r="AN233" s="152"/>
      <c r="AO233" s="152"/>
      <c r="AP233" s="152"/>
      <c r="AQ233" s="152"/>
      <c r="AR233" s="152"/>
      <c r="AS233" s="152"/>
      <c r="AT233" s="152"/>
      <c r="AU233" s="152"/>
      <c r="AV233" s="152"/>
      <c r="AW233" s="152"/>
      <c r="AX233" s="152"/>
      <c r="AY233" s="152"/>
      <c r="AZ233" s="152"/>
      <c r="BA233" s="152"/>
      <c r="BB233" s="152"/>
      <c r="BC233" s="152"/>
      <c r="BD233" s="152"/>
      <c r="BE233" s="152"/>
      <c r="BF233" s="152"/>
      <c r="BG233" s="152"/>
      <c r="BH233" s="152"/>
    </row>
    <row r="234" spans="1:60" ht="22.5" outlineLevel="2" x14ac:dyDescent="0.2">
      <c r="A234" s="159"/>
      <c r="B234" s="160"/>
      <c r="C234" s="291" t="s">
        <v>373</v>
      </c>
      <c r="D234" s="292"/>
      <c r="E234" s="292"/>
      <c r="F234" s="292"/>
      <c r="G234" s="292"/>
      <c r="H234" s="162"/>
      <c r="I234" s="162"/>
      <c r="J234" s="162"/>
      <c r="K234" s="162"/>
      <c r="L234" s="162"/>
      <c r="M234" s="162"/>
      <c r="N234" s="161"/>
      <c r="O234" s="161"/>
      <c r="P234" s="161"/>
      <c r="Q234" s="161"/>
      <c r="R234" s="162"/>
      <c r="S234" s="162"/>
      <c r="T234" s="162"/>
      <c r="U234" s="162"/>
      <c r="V234" s="162"/>
      <c r="W234" s="162"/>
      <c r="X234" s="162"/>
      <c r="Y234" s="162"/>
      <c r="Z234" s="152"/>
      <c r="AA234" s="152"/>
      <c r="AB234" s="152"/>
      <c r="AC234" s="152"/>
      <c r="AD234" s="152"/>
      <c r="AE234" s="152"/>
      <c r="AF234" s="152"/>
      <c r="AG234" s="152" t="s">
        <v>125</v>
      </c>
      <c r="AH234" s="152"/>
      <c r="AI234" s="152"/>
      <c r="AJ234" s="152"/>
      <c r="AK234" s="152"/>
      <c r="AL234" s="152"/>
      <c r="AM234" s="152"/>
      <c r="AN234" s="152"/>
      <c r="AO234" s="152"/>
      <c r="AP234" s="152"/>
      <c r="AQ234" s="152"/>
      <c r="AR234" s="152"/>
      <c r="AS234" s="152"/>
      <c r="AT234" s="152"/>
      <c r="AU234" s="152"/>
      <c r="AV234" s="152"/>
      <c r="AW234" s="152"/>
      <c r="AX234" s="152"/>
      <c r="AY234" s="152"/>
      <c r="AZ234" s="152"/>
      <c r="BA234" s="187" t="str">
        <f>C234</f>
        <v>Náklady spojené s vypracováním projektové dokumentace, většinou v obsahu a rozsahu projektové dokumentace pro provádění stavby, ale mohou zde být obsaženy i náklady na jiné stupně projektové dokumentace, pokud jsou součástí požadavků objednatele.</v>
      </c>
      <c r="BB234" s="152"/>
      <c r="BC234" s="152"/>
      <c r="BD234" s="152"/>
      <c r="BE234" s="152"/>
      <c r="BF234" s="152"/>
      <c r="BG234" s="152"/>
      <c r="BH234" s="152"/>
    </row>
    <row r="235" spans="1:60" outlineLevel="1" x14ac:dyDescent="0.2">
      <c r="A235" s="173">
        <v>38</v>
      </c>
      <c r="B235" s="174" t="s">
        <v>374</v>
      </c>
      <c r="C235" s="189" t="s">
        <v>375</v>
      </c>
      <c r="D235" s="175" t="s">
        <v>364</v>
      </c>
      <c r="E235" s="176">
        <v>1</v>
      </c>
      <c r="F235" s="177"/>
      <c r="G235" s="178">
        <f>ROUND(E235*F235,2)</f>
        <v>0</v>
      </c>
      <c r="H235" s="177"/>
      <c r="I235" s="178">
        <f>ROUND(E235*H235,2)</f>
        <v>0</v>
      </c>
      <c r="J235" s="177"/>
      <c r="K235" s="178">
        <f>ROUND(E235*J235,2)</f>
        <v>0</v>
      </c>
      <c r="L235" s="178">
        <v>21</v>
      </c>
      <c r="M235" s="178">
        <f>G235*(1+L235/100)</f>
        <v>0</v>
      </c>
      <c r="N235" s="176">
        <v>0</v>
      </c>
      <c r="O235" s="176">
        <f>ROUND(E235*N235,2)</f>
        <v>0</v>
      </c>
      <c r="P235" s="176">
        <v>0</v>
      </c>
      <c r="Q235" s="176">
        <f>ROUND(E235*P235,2)</f>
        <v>0</v>
      </c>
      <c r="R235" s="178"/>
      <c r="S235" s="178" t="s">
        <v>119</v>
      </c>
      <c r="T235" s="179" t="s">
        <v>343</v>
      </c>
      <c r="U235" s="162">
        <v>0</v>
      </c>
      <c r="V235" s="162">
        <f>ROUND(E235*U235,2)</f>
        <v>0</v>
      </c>
      <c r="W235" s="162"/>
      <c r="X235" s="162" t="s">
        <v>365</v>
      </c>
      <c r="Y235" s="162" t="s">
        <v>122</v>
      </c>
      <c r="Z235" s="152"/>
      <c r="AA235" s="152"/>
      <c r="AB235" s="152"/>
      <c r="AC235" s="152"/>
      <c r="AD235" s="152"/>
      <c r="AE235" s="152"/>
      <c r="AF235" s="152"/>
      <c r="AG235" s="152" t="s">
        <v>366</v>
      </c>
      <c r="AH235" s="152"/>
      <c r="AI235" s="152"/>
      <c r="AJ235" s="152"/>
      <c r="AK235" s="152"/>
      <c r="AL235" s="152"/>
      <c r="AM235" s="152"/>
      <c r="AN235" s="152"/>
      <c r="AO235" s="152"/>
      <c r="AP235" s="152"/>
      <c r="AQ235" s="152"/>
      <c r="AR235" s="152"/>
      <c r="AS235" s="152"/>
      <c r="AT235" s="152"/>
      <c r="AU235" s="152"/>
      <c r="AV235" s="152"/>
      <c r="AW235" s="152"/>
      <c r="AX235" s="152"/>
      <c r="AY235" s="152"/>
      <c r="AZ235" s="152"/>
      <c r="BA235" s="152"/>
      <c r="BB235" s="152"/>
      <c r="BC235" s="152"/>
      <c r="BD235" s="152"/>
      <c r="BE235" s="152"/>
      <c r="BF235" s="152"/>
      <c r="BG235" s="152"/>
      <c r="BH235" s="152"/>
    </row>
    <row r="236" spans="1:60" outlineLevel="2" x14ac:dyDescent="0.2">
      <c r="A236" s="159"/>
      <c r="B236" s="160"/>
      <c r="C236" s="291" t="s">
        <v>376</v>
      </c>
      <c r="D236" s="292"/>
      <c r="E236" s="292"/>
      <c r="F236" s="292"/>
      <c r="G236" s="292"/>
      <c r="H236" s="162"/>
      <c r="I236" s="162"/>
      <c r="J236" s="162"/>
      <c r="K236" s="162"/>
      <c r="L236" s="162"/>
      <c r="M236" s="162"/>
      <c r="N236" s="161"/>
      <c r="O236" s="161"/>
      <c r="P236" s="161"/>
      <c r="Q236" s="161"/>
      <c r="R236" s="162"/>
      <c r="S236" s="162"/>
      <c r="T236" s="162"/>
      <c r="U236" s="162"/>
      <c r="V236" s="162"/>
      <c r="W236" s="162"/>
      <c r="X236" s="162"/>
      <c r="Y236" s="162"/>
      <c r="Z236" s="152"/>
      <c r="AA236" s="152"/>
      <c r="AB236" s="152"/>
      <c r="AC236" s="152"/>
      <c r="AD236" s="152"/>
      <c r="AE236" s="152"/>
      <c r="AF236" s="152"/>
      <c r="AG236" s="152" t="s">
        <v>125</v>
      </c>
      <c r="AH236" s="152"/>
      <c r="AI236" s="152"/>
      <c r="AJ236" s="152"/>
      <c r="AK236" s="152"/>
      <c r="AL236" s="152"/>
      <c r="AM236" s="152"/>
      <c r="AN236" s="152"/>
      <c r="AO236" s="152"/>
      <c r="AP236" s="152"/>
      <c r="AQ236" s="152"/>
      <c r="AR236" s="152"/>
      <c r="AS236" s="152"/>
      <c r="AT236" s="152"/>
      <c r="AU236" s="152"/>
      <c r="AV236" s="152"/>
      <c r="AW236" s="152"/>
      <c r="AX236" s="152"/>
      <c r="AY236" s="152"/>
      <c r="AZ236" s="152"/>
      <c r="BA236" s="152"/>
      <c r="BB236" s="152"/>
      <c r="BC236" s="152"/>
      <c r="BD236" s="152"/>
      <c r="BE236" s="152"/>
      <c r="BF236" s="152"/>
      <c r="BG236" s="152"/>
      <c r="BH236" s="152"/>
    </row>
    <row r="237" spans="1:60" outlineLevel="1" x14ac:dyDescent="0.2">
      <c r="A237" s="173">
        <v>39</v>
      </c>
      <c r="B237" s="174" t="s">
        <v>377</v>
      </c>
      <c r="C237" s="189" t="s">
        <v>378</v>
      </c>
      <c r="D237" s="175" t="s">
        <v>364</v>
      </c>
      <c r="E237" s="176">
        <v>1</v>
      </c>
      <c r="F237" s="177"/>
      <c r="G237" s="178">
        <f>ROUND(E237*F237,2)</f>
        <v>0</v>
      </c>
      <c r="H237" s="177"/>
      <c r="I237" s="178">
        <f>ROUND(E237*H237,2)</f>
        <v>0</v>
      </c>
      <c r="J237" s="177"/>
      <c r="K237" s="178">
        <f>ROUND(E237*J237,2)</f>
        <v>0</v>
      </c>
      <c r="L237" s="178">
        <v>21</v>
      </c>
      <c r="M237" s="178">
        <f>G237*(1+L237/100)</f>
        <v>0</v>
      </c>
      <c r="N237" s="176">
        <v>0</v>
      </c>
      <c r="O237" s="176">
        <f>ROUND(E237*N237,2)</f>
        <v>0</v>
      </c>
      <c r="P237" s="176">
        <v>0</v>
      </c>
      <c r="Q237" s="176">
        <f>ROUND(E237*P237,2)</f>
        <v>0</v>
      </c>
      <c r="R237" s="178"/>
      <c r="S237" s="178" t="s">
        <v>119</v>
      </c>
      <c r="T237" s="179" t="s">
        <v>343</v>
      </c>
      <c r="U237" s="162">
        <v>0</v>
      </c>
      <c r="V237" s="162">
        <f>ROUND(E237*U237,2)</f>
        <v>0</v>
      </c>
      <c r="W237" s="162"/>
      <c r="X237" s="162" t="s">
        <v>365</v>
      </c>
      <c r="Y237" s="162" t="s">
        <v>122</v>
      </c>
      <c r="Z237" s="152"/>
      <c r="AA237" s="152"/>
      <c r="AB237" s="152"/>
      <c r="AC237" s="152"/>
      <c r="AD237" s="152"/>
      <c r="AE237" s="152"/>
      <c r="AF237" s="152"/>
      <c r="AG237" s="152" t="s">
        <v>366</v>
      </c>
      <c r="AH237" s="152"/>
      <c r="AI237" s="152"/>
      <c r="AJ237" s="152"/>
      <c r="AK237" s="152"/>
      <c r="AL237" s="152"/>
      <c r="AM237" s="152"/>
      <c r="AN237" s="152"/>
      <c r="AO237" s="152"/>
      <c r="AP237" s="152"/>
      <c r="AQ237" s="152"/>
      <c r="AR237" s="152"/>
      <c r="AS237" s="152"/>
      <c r="AT237" s="152"/>
      <c r="AU237" s="152"/>
      <c r="AV237" s="152"/>
      <c r="AW237" s="152"/>
      <c r="AX237" s="152"/>
      <c r="AY237" s="152"/>
      <c r="AZ237" s="152"/>
      <c r="BA237" s="152"/>
      <c r="BB237" s="152"/>
      <c r="BC237" s="152"/>
      <c r="BD237" s="152"/>
      <c r="BE237" s="152"/>
      <c r="BF237" s="152"/>
      <c r="BG237" s="152"/>
      <c r="BH237" s="152"/>
    </row>
    <row r="238" spans="1:60" ht="33.75" outlineLevel="2" x14ac:dyDescent="0.2">
      <c r="A238" s="159"/>
      <c r="B238" s="160"/>
      <c r="C238" s="291" t="s">
        <v>379</v>
      </c>
      <c r="D238" s="292"/>
      <c r="E238" s="292"/>
      <c r="F238" s="292"/>
      <c r="G238" s="292"/>
      <c r="H238" s="162"/>
      <c r="I238" s="162"/>
      <c r="J238" s="162"/>
      <c r="K238" s="162"/>
      <c r="L238" s="162"/>
      <c r="M238" s="162"/>
      <c r="N238" s="161"/>
      <c r="O238" s="161"/>
      <c r="P238" s="161"/>
      <c r="Q238" s="161"/>
      <c r="R238" s="162"/>
      <c r="S238" s="162"/>
      <c r="T238" s="162"/>
      <c r="U238" s="162"/>
      <c r="V238" s="162"/>
      <c r="W238" s="162"/>
      <c r="X238" s="162"/>
      <c r="Y238" s="162"/>
      <c r="Z238" s="152"/>
      <c r="AA238" s="152"/>
      <c r="AB238" s="152"/>
      <c r="AC238" s="152"/>
      <c r="AD238" s="152"/>
      <c r="AE238" s="152"/>
      <c r="AF238" s="152"/>
      <c r="AG238" s="152" t="s">
        <v>125</v>
      </c>
      <c r="AH238" s="152"/>
      <c r="AI238" s="152"/>
      <c r="AJ238" s="152"/>
      <c r="AK238" s="152"/>
      <c r="AL238" s="152"/>
      <c r="AM238" s="152"/>
      <c r="AN238" s="152"/>
      <c r="AO238" s="152"/>
      <c r="AP238" s="152"/>
      <c r="AQ238" s="152"/>
      <c r="AR238" s="152"/>
      <c r="AS238" s="152"/>
      <c r="AT238" s="152"/>
      <c r="AU238" s="152"/>
      <c r="AV238" s="152"/>
      <c r="AW238" s="152"/>
      <c r="AX238" s="152"/>
      <c r="AY238" s="152"/>
      <c r="AZ238" s="152"/>
      <c r="BA238" s="187" t="str">
        <f>C238</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38" s="152"/>
      <c r="BC238" s="152"/>
      <c r="BD238" s="152"/>
      <c r="BE238" s="152"/>
      <c r="BF238" s="152"/>
      <c r="BG238" s="152"/>
      <c r="BH238" s="152"/>
    </row>
    <row r="239" spans="1:60" outlineLevel="1" x14ac:dyDescent="0.2">
      <c r="A239" s="173">
        <v>40</v>
      </c>
      <c r="B239" s="174" t="s">
        <v>380</v>
      </c>
      <c r="C239" s="189" t="s">
        <v>381</v>
      </c>
      <c r="D239" s="175" t="s">
        <v>364</v>
      </c>
      <c r="E239" s="176">
        <v>1</v>
      </c>
      <c r="F239" s="177"/>
      <c r="G239" s="178">
        <f>ROUND(E239*F239,2)</f>
        <v>0</v>
      </c>
      <c r="H239" s="177"/>
      <c r="I239" s="178">
        <f>ROUND(E239*H239,2)</f>
        <v>0</v>
      </c>
      <c r="J239" s="177"/>
      <c r="K239" s="178">
        <f>ROUND(E239*J239,2)</f>
        <v>0</v>
      </c>
      <c r="L239" s="178">
        <v>21</v>
      </c>
      <c r="M239" s="178">
        <f>G239*(1+L239/100)</f>
        <v>0</v>
      </c>
      <c r="N239" s="176">
        <v>0</v>
      </c>
      <c r="O239" s="176">
        <f>ROUND(E239*N239,2)</f>
        <v>0</v>
      </c>
      <c r="P239" s="176">
        <v>0</v>
      </c>
      <c r="Q239" s="176">
        <f>ROUND(E239*P239,2)</f>
        <v>0</v>
      </c>
      <c r="R239" s="178"/>
      <c r="S239" s="178" t="s">
        <v>119</v>
      </c>
      <c r="T239" s="179" t="s">
        <v>343</v>
      </c>
      <c r="U239" s="162">
        <v>0</v>
      </c>
      <c r="V239" s="162">
        <f>ROUND(E239*U239,2)</f>
        <v>0</v>
      </c>
      <c r="W239" s="162"/>
      <c r="X239" s="162" t="s">
        <v>365</v>
      </c>
      <c r="Y239" s="162" t="s">
        <v>122</v>
      </c>
      <c r="Z239" s="152"/>
      <c r="AA239" s="152"/>
      <c r="AB239" s="152"/>
      <c r="AC239" s="152"/>
      <c r="AD239" s="152"/>
      <c r="AE239" s="152"/>
      <c r="AF239" s="152"/>
      <c r="AG239" s="152" t="s">
        <v>366</v>
      </c>
      <c r="AH239" s="152"/>
      <c r="AI239" s="152"/>
      <c r="AJ239" s="152"/>
      <c r="AK239" s="152"/>
      <c r="AL239" s="152"/>
      <c r="AM239" s="152"/>
      <c r="AN239" s="152"/>
      <c r="AO239" s="152"/>
      <c r="AP239" s="152"/>
      <c r="AQ239" s="152"/>
      <c r="AR239" s="152"/>
      <c r="AS239" s="152"/>
      <c r="AT239" s="152"/>
      <c r="AU239" s="152"/>
      <c r="AV239" s="152"/>
      <c r="AW239" s="152"/>
      <c r="AX239" s="152"/>
      <c r="AY239" s="152"/>
      <c r="AZ239" s="152"/>
      <c r="BA239" s="152"/>
      <c r="BB239" s="152"/>
      <c r="BC239" s="152"/>
      <c r="BD239" s="152"/>
      <c r="BE239" s="152"/>
      <c r="BF239" s="152"/>
      <c r="BG239" s="152"/>
      <c r="BH239" s="152"/>
    </row>
    <row r="240" spans="1:60" outlineLevel="2" x14ac:dyDescent="0.2">
      <c r="A240" s="159"/>
      <c r="B240" s="160"/>
      <c r="C240" s="291" t="s">
        <v>382</v>
      </c>
      <c r="D240" s="292"/>
      <c r="E240" s="292"/>
      <c r="F240" s="292"/>
      <c r="G240" s="292"/>
      <c r="H240" s="162"/>
      <c r="I240" s="162"/>
      <c r="J240" s="162"/>
      <c r="K240" s="162"/>
      <c r="L240" s="162"/>
      <c r="M240" s="162"/>
      <c r="N240" s="161"/>
      <c r="O240" s="161"/>
      <c r="P240" s="161"/>
      <c r="Q240" s="161"/>
      <c r="R240" s="162"/>
      <c r="S240" s="162"/>
      <c r="T240" s="162"/>
      <c r="U240" s="162"/>
      <c r="V240" s="162"/>
      <c r="W240" s="162"/>
      <c r="X240" s="162"/>
      <c r="Y240" s="162"/>
      <c r="Z240" s="152"/>
      <c r="AA240" s="152"/>
      <c r="AB240" s="152"/>
      <c r="AC240" s="152"/>
      <c r="AD240" s="152"/>
      <c r="AE240" s="152"/>
      <c r="AF240" s="152"/>
      <c r="AG240" s="152" t="s">
        <v>125</v>
      </c>
      <c r="AH240" s="152"/>
      <c r="AI240" s="152"/>
      <c r="AJ240" s="152"/>
      <c r="AK240" s="152"/>
      <c r="AL240" s="152"/>
      <c r="AM240" s="152"/>
      <c r="AN240" s="152"/>
      <c r="AO240" s="152"/>
      <c r="AP240" s="152"/>
      <c r="AQ240" s="152"/>
      <c r="AR240" s="152"/>
      <c r="AS240" s="152"/>
      <c r="AT240" s="152"/>
      <c r="AU240" s="152"/>
      <c r="AV240" s="152"/>
      <c r="AW240" s="152"/>
      <c r="AX240" s="152"/>
      <c r="AY240" s="152"/>
      <c r="AZ240" s="152"/>
      <c r="BA240" s="187" t="str">
        <f>C240</f>
        <v>Náklady zhotovitele, které vzniknou v souvislosti s povinnostmi zhotovitele při předání a převzetí díla.</v>
      </c>
      <c r="BB240" s="152"/>
      <c r="BC240" s="152"/>
      <c r="BD240" s="152"/>
      <c r="BE240" s="152"/>
      <c r="BF240" s="152"/>
      <c r="BG240" s="152"/>
      <c r="BH240" s="152"/>
    </row>
    <row r="241" spans="1:60" outlineLevel="1" x14ac:dyDescent="0.2">
      <c r="A241" s="173">
        <v>41</v>
      </c>
      <c r="B241" s="174" t="s">
        <v>383</v>
      </c>
      <c r="C241" s="189" t="s">
        <v>384</v>
      </c>
      <c r="D241" s="175" t="s">
        <v>364</v>
      </c>
      <c r="E241" s="176">
        <v>1</v>
      </c>
      <c r="F241" s="177"/>
      <c r="G241" s="178">
        <f>ROUND(E241*F241,2)</f>
        <v>0</v>
      </c>
      <c r="H241" s="177"/>
      <c r="I241" s="178">
        <f>ROUND(E241*H241,2)</f>
        <v>0</v>
      </c>
      <c r="J241" s="177"/>
      <c r="K241" s="178">
        <f>ROUND(E241*J241,2)</f>
        <v>0</v>
      </c>
      <c r="L241" s="178">
        <v>21</v>
      </c>
      <c r="M241" s="178">
        <f>G241*(1+L241/100)</f>
        <v>0</v>
      </c>
      <c r="N241" s="176">
        <v>0</v>
      </c>
      <c r="O241" s="176">
        <f>ROUND(E241*N241,2)</f>
        <v>0</v>
      </c>
      <c r="P241" s="176">
        <v>0</v>
      </c>
      <c r="Q241" s="176">
        <f>ROUND(E241*P241,2)</f>
        <v>0</v>
      </c>
      <c r="R241" s="178"/>
      <c r="S241" s="178" t="s">
        <v>119</v>
      </c>
      <c r="T241" s="179" t="s">
        <v>343</v>
      </c>
      <c r="U241" s="162">
        <v>0</v>
      </c>
      <c r="V241" s="162">
        <f>ROUND(E241*U241,2)</f>
        <v>0</v>
      </c>
      <c r="W241" s="162"/>
      <c r="X241" s="162" t="s">
        <v>365</v>
      </c>
      <c r="Y241" s="162" t="s">
        <v>122</v>
      </c>
      <c r="Z241" s="152"/>
      <c r="AA241" s="152"/>
      <c r="AB241" s="152"/>
      <c r="AC241" s="152"/>
      <c r="AD241" s="152"/>
      <c r="AE241" s="152"/>
      <c r="AF241" s="152"/>
      <c r="AG241" s="152" t="s">
        <v>366</v>
      </c>
      <c r="AH241" s="152"/>
      <c r="AI241" s="152"/>
      <c r="AJ241" s="152"/>
      <c r="AK241" s="152"/>
      <c r="AL241" s="152"/>
      <c r="AM241" s="152"/>
      <c r="AN241" s="152"/>
      <c r="AO241" s="152"/>
      <c r="AP241" s="152"/>
      <c r="AQ241" s="152"/>
      <c r="AR241" s="152"/>
      <c r="AS241" s="152"/>
      <c r="AT241" s="152"/>
      <c r="AU241" s="152"/>
      <c r="AV241" s="152"/>
      <c r="AW241" s="152"/>
      <c r="AX241" s="152"/>
      <c r="AY241" s="152"/>
      <c r="AZ241" s="152"/>
      <c r="BA241" s="152"/>
      <c r="BB241" s="152"/>
      <c r="BC241" s="152"/>
      <c r="BD241" s="152"/>
      <c r="BE241" s="152"/>
      <c r="BF241" s="152"/>
      <c r="BG241" s="152"/>
      <c r="BH241" s="152"/>
    </row>
    <row r="242" spans="1:60" outlineLevel="2" x14ac:dyDescent="0.2">
      <c r="A242" s="159"/>
      <c r="B242" s="160"/>
      <c r="C242" s="291" t="s">
        <v>385</v>
      </c>
      <c r="D242" s="292"/>
      <c r="E242" s="292"/>
      <c r="F242" s="292"/>
      <c r="G242" s="292"/>
      <c r="H242" s="162"/>
      <c r="I242" s="162"/>
      <c r="J242" s="162"/>
      <c r="K242" s="162"/>
      <c r="L242" s="162"/>
      <c r="M242" s="162"/>
      <c r="N242" s="161"/>
      <c r="O242" s="161"/>
      <c r="P242" s="161"/>
      <c r="Q242" s="161"/>
      <c r="R242" s="162"/>
      <c r="S242" s="162"/>
      <c r="T242" s="162"/>
      <c r="U242" s="162"/>
      <c r="V242" s="162"/>
      <c r="W242" s="162"/>
      <c r="X242" s="162"/>
      <c r="Y242" s="162"/>
      <c r="Z242" s="152"/>
      <c r="AA242" s="152"/>
      <c r="AB242" s="152"/>
      <c r="AC242" s="152"/>
      <c r="AD242" s="152"/>
      <c r="AE242" s="152"/>
      <c r="AF242" s="152"/>
      <c r="AG242" s="152" t="s">
        <v>125</v>
      </c>
      <c r="AH242" s="152"/>
      <c r="AI242" s="152"/>
      <c r="AJ242" s="152"/>
      <c r="AK242" s="152"/>
      <c r="AL242" s="152"/>
      <c r="AM242" s="152"/>
      <c r="AN242" s="152"/>
      <c r="AO242" s="152"/>
      <c r="AP242" s="152"/>
      <c r="AQ242" s="152"/>
      <c r="AR242" s="152"/>
      <c r="AS242" s="152"/>
      <c r="AT242" s="152"/>
      <c r="AU242" s="152"/>
      <c r="AV242" s="152"/>
      <c r="AW242" s="152"/>
      <c r="AX242" s="152"/>
      <c r="AY242" s="152"/>
      <c r="AZ242" s="152"/>
      <c r="BA242" s="187" t="str">
        <f>C242</f>
        <v>Náklady na vyhotovení dokumentace skutečného provedení stavby a její předání objednateli v požadované formě a požadovaném počtu.</v>
      </c>
      <c r="BB242" s="152"/>
      <c r="BC242" s="152"/>
      <c r="BD242" s="152"/>
      <c r="BE242" s="152"/>
      <c r="BF242" s="152"/>
      <c r="BG242" s="152"/>
      <c r="BH242" s="152"/>
    </row>
    <row r="243" spans="1:60" x14ac:dyDescent="0.2">
      <c r="A243" s="3"/>
      <c r="B243" s="4"/>
      <c r="C243" s="192"/>
      <c r="D243" s="6"/>
      <c r="E243" s="3"/>
      <c r="F243" s="3"/>
      <c r="G243" s="3"/>
      <c r="H243" s="3"/>
      <c r="I243" s="3"/>
      <c r="J243" s="3"/>
      <c r="K243" s="3"/>
      <c r="L243" s="3"/>
      <c r="M243" s="3"/>
      <c r="N243" s="3"/>
      <c r="O243" s="3"/>
      <c r="P243" s="3"/>
      <c r="Q243" s="3"/>
      <c r="R243" s="3"/>
      <c r="S243" s="3"/>
      <c r="T243" s="3"/>
      <c r="U243" s="3"/>
      <c r="V243" s="3"/>
      <c r="W243" s="3"/>
      <c r="X243" s="3"/>
      <c r="Y243" s="3"/>
      <c r="AE243">
        <v>12</v>
      </c>
      <c r="AF243">
        <v>21</v>
      </c>
      <c r="AG243" t="s">
        <v>99</v>
      </c>
    </row>
    <row r="244" spans="1:60" x14ac:dyDescent="0.2">
      <c r="A244" s="155"/>
      <c r="B244" s="156" t="s">
        <v>29</v>
      </c>
      <c r="C244" s="193"/>
      <c r="D244" s="157"/>
      <c r="E244" s="158"/>
      <c r="F244" s="158"/>
      <c r="G244" s="172">
        <f>G8+G13+G132+G138+G152+G177+G180+G183+G215+G217+G227+G232</f>
        <v>0</v>
      </c>
      <c r="H244" s="3"/>
      <c r="I244" s="3"/>
      <c r="J244" s="3"/>
      <c r="K244" s="3"/>
      <c r="L244" s="3"/>
      <c r="M244" s="3"/>
      <c r="N244" s="3"/>
      <c r="O244" s="3"/>
      <c r="P244" s="3"/>
      <c r="Q244" s="3"/>
      <c r="R244" s="3"/>
      <c r="S244" s="3"/>
      <c r="T244" s="3"/>
      <c r="U244" s="3"/>
      <c r="V244" s="3"/>
      <c r="W244" s="3"/>
      <c r="X244" s="3"/>
      <c r="Y244" s="3"/>
      <c r="AE244">
        <f>SUMIF(L7:L242,AE243,G7:G242)</f>
        <v>0</v>
      </c>
      <c r="AF244">
        <f>SUMIF(L7:L242,AF243,G7:G242)</f>
        <v>0</v>
      </c>
      <c r="AG244" t="s">
        <v>386</v>
      </c>
    </row>
    <row r="245" spans="1:60" x14ac:dyDescent="0.2">
      <c r="C245" s="194"/>
      <c r="D245" s="10"/>
      <c r="AG245" t="s">
        <v>388</v>
      </c>
    </row>
    <row r="246" spans="1:60" x14ac:dyDescent="0.2">
      <c r="D246" s="10"/>
    </row>
    <row r="247" spans="1:60" x14ac:dyDescent="0.2">
      <c r="D247" s="10"/>
    </row>
    <row r="248" spans="1:60" x14ac:dyDescent="0.2">
      <c r="D248" s="10"/>
    </row>
    <row r="249" spans="1:60" x14ac:dyDescent="0.2">
      <c r="D249" s="10"/>
    </row>
    <row r="250" spans="1:60" x14ac:dyDescent="0.2">
      <c r="D250" s="10"/>
    </row>
    <row r="251" spans="1:60" x14ac:dyDescent="0.2">
      <c r="D251" s="10"/>
    </row>
    <row r="252" spans="1:60" x14ac:dyDescent="0.2">
      <c r="D252" s="10"/>
    </row>
    <row r="253" spans="1:60" x14ac:dyDescent="0.2">
      <c r="D253" s="10"/>
    </row>
    <row r="254" spans="1:60" x14ac:dyDescent="0.2">
      <c r="D254" s="10"/>
    </row>
    <row r="255" spans="1:60" x14ac:dyDescent="0.2">
      <c r="D255" s="10"/>
    </row>
    <row r="256" spans="1:60"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lgUz7Zo/33ADq5mdfQtttTfLGyhv+nW8kIFoDXGYmCUw1+9lNTxnw2ab2Ya1AjRcakTFru01zM8NqkAWZtBSCg==" saltValue="louErD3JC21GDNBD0xVf9A==" spinCount="100000" sheet="1" formatRows="0"/>
  <mergeCells count="35">
    <mergeCell ref="C43:G43"/>
    <mergeCell ref="A1:G1"/>
    <mergeCell ref="C2:G2"/>
    <mergeCell ref="C3:G3"/>
    <mergeCell ref="C4:G4"/>
    <mergeCell ref="C10:G10"/>
    <mergeCell ref="C166:G166"/>
    <mergeCell ref="C72:G72"/>
    <mergeCell ref="C74:G74"/>
    <mergeCell ref="C103:G103"/>
    <mergeCell ref="C154:G154"/>
    <mergeCell ref="C155:G155"/>
    <mergeCell ref="C156:G156"/>
    <mergeCell ref="C157:G157"/>
    <mergeCell ref="C160:G160"/>
    <mergeCell ref="C161:G161"/>
    <mergeCell ref="C162:G162"/>
    <mergeCell ref="C163:G163"/>
    <mergeCell ref="C231:G231"/>
    <mergeCell ref="C167:G167"/>
    <mergeCell ref="C168:G168"/>
    <mergeCell ref="C169:G169"/>
    <mergeCell ref="C172:G172"/>
    <mergeCell ref="C173:G173"/>
    <mergeCell ref="C174:G174"/>
    <mergeCell ref="C175:G175"/>
    <mergeCell ref="C182:G182"/>
    <mergeCell ref="C221:G221"/>
    <mergeCell ref="C226:G226"/>
    <mergeCell ref="C229:G229"/>
    <mergeCell ref="C234:G234"/>
    <mergeCell ref="C236:G236"/>
    <mergeCell ref="C238:G238"/>
    <mergeCell ref="C240:G240"/>
    <mergeCell ref="C242:G24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6DF90-C364-4B18-807A-C8F9D18E8FE2}">
  <dimension ref="A1:E45"/>
  <sheetViews>
    <sheetView zoomScaleNormal="100" workbookViewId="0">
      <selection activeCell="C38" sqref="C38"/>
    </sheetView>
  </sheetViews>
  <sheetFormatPr defaultRowHeight="11.25" x14ac:dyDescent="0.2"/>
  <cols>
    <col min="1" max="1" width="4.7109375" style="195" customWidth="1"/>
    <col min="2" max="2" width="45.7109375" style="195" customWidth="1"/>
    <col min="3" max="5" width="11.7109375" style="195" customWidth="1"/>
    <col min="6" max="16384" width="9.140625" style="195"/>
  </cols>
  <sheetData>
    <row r="1" spans="1:5" ht="15.75" x14ac:dyDescent="0.2">
      <c r="A1" s="304" t="s">
        <v>389</v>
      </c>
      <c r="B1" s="304"/>
      <c r="C1" s="304"/>
      <c r="D1" s="304"/>
      <c r="E1" s="304"/>
    </row>
    <row r="3" spans="1:5" x14ac:dyDescent="0.2">
      <c r="A3" s="196" t="s">
        <v>390</v>
      </c>
      <c r="B3" s="197" t="s">
        <v>391</v>
      </c>
      <c r="C3" s="196" t="s">
        <v>392</v>
      </c>
      <c r="D3" s="196" t="s">
        <v>393</v>
      </c>
      <c r="E3" s="196" t="s">
        <v>394</v>
      </c>
    </row>
    <row r="4" spans="1:5" x14ac:dyDescent="0.2">
      <c r="A4" s="198" t="s">
        <v>395</v>
      </c>
      <c r="B4" s="199" t="s">
        <v>396</v>
      </c>
      <c r="C4" s="200"/>
      <c r="D4" s="200"/>
      <c r="E4" s="200"/>
    </row>
    <row r="5" spans="1:5" x14ac:dyDescent="0.2">
      <c r="A5" s="201">
        <v>1</v>
      </c>
      <c r="B5" s="202" t="s">
        <v>397</v>
      </c>
      <c r="C5" s="203">
        <f>Položky!D24</f>
        <v>0</v>
      </c>
      <c r="D5" s="203">
        <f>C5</f>
        <v>0</v>
      </c>
      <c r="E5" s="204"/>
    </row>
    <row r="6" spans="1:5" x14ac:dyDescent="0.2">
      <c r="A6" s="201">
        <v>2</v>
      </c>
      <c r="B6" s="202" t="s">
        <v>398</v>
      </c>
      <c r="C6" s="203">
        <f>Položky!D174</f>
        <v>0</v>
      </c>
      <c r="D6" s="203">
        <f t="shared" ref="D6:D18" si="0">C6</f>
        <v>0</v>
      </c>
      <c r="E6" s="204"/>
    </row>
    <row r="7" spans="1:5" x14ac:dyDescent="0.2">
      <c r="A7" s="201">
        <v>3</v>
      </c>
      <c r="B7" s="202" t="s">
        <v>399</v>
      </c>
      <c r="C7" s="205"/>
      <c r="D7" s="203">
        <f t="shared" si="0"/>
        <v>0</v>
      </c>
      <c r="E7" s="204"/>
    </row>
    <row r="8" spans="1:5" x14ac:dyDescent="0.2">
      <c r="A8" s="201">
        <v>4</v>
      </c>
      <c r="B8" s="202" t="s">
        <v>400</v>
      </c>
      <c r="C8" s="205"/>
      <c r="D8" s="203">
        <f t="shared" si="0"/>
        <v>0</v>
      </c>
      <c r="E8" s="204"/>
    </row>
    <row r="9" spans="1:5" x14ac:dyDescent="0.2">
      <c r="A9" s="201">
        <v>5</v>
      </c>
      <c r="B9" s="202" t="s">
        <v>401</v>
      </c>
      <c r="C9" s="203">
        <f>Položky!D81</f>
        <v>0</v>
      </c>
      <c r="D9" s="203">
        <f t="shared" si="0"/>
        <v>0</v>
      </c>
      <c r="E9" s="204"/>
    </row>
    <row r="10" spans="1:5" x14ac:dyDescent="0.2">
      <c r="A10" s="201">
        <v>6</v>
      </c>
      <c r="B10" s="202" t="s">
        <v>402</v>
      </c>
      <c r="C10" s="205"/>
      <c r="D10" s="203">
        <f t="shared" si="0"/>
        <v>0</v>
      </c>
      <c r="E10" s="204"/>
    </row>
    <row r="11" spans="1:5" x14ac:dyDescent="0.2">
      <c r="A11" s="201">
        <v>7</v>
      </c>
      <c r="B11" s="202" t="s">
        <v>399</v>
      </c>
      <c r="C11" s="205"/>
      <c r="D11" s="203">
        <f t="shared" si="0"/>
        <v>0</v>
      </c>
      <c r="E11" s="204"/>
    </row>
    <row r="12" spans="1:5" x14ac:dyDescent="0.2">
      <c r="A12" s="201">
        <v>8</v>
      </c>
      <c r="B12" s="202" t="s">
        <v>403</v>
      </c>
      <c r="C12" s="203">
        <f>Položky!D37</f>
        <v>0</v>
      </c>
      <c r="D12" s="203">
        <f t="shared" si="0"/>
        <v>0</v>
      </c>
      <c r="E12" s="204"/>
    </row>
    <row r="13" spans="1:5" x14ac:dyDescent="0.2">
      <c r="A13" s="201">
        <v>9</v>
      </c>
      <c r="B13" s="202" t="s">
        <v>404</v>
      </c>
      <c r="C13" s="203">
        <f>Položky!D93</f>
        <v>0</v>
      </c>
      <c r="D13" s="203">
        <f t="shared" si="0"/>
        <v>0</v>
      </c>
      <c r="E13" s="204"/>
    </row>
    <row r="14" spans="1:5" x14ac:dyDescent="0.2">
      <c r="A14" s="201">
        <v>10</v>
      </c>
      <c r="B14" s="202" t="s">
        <v>405</v>
      </c>
      <c r="C14" s="205"/>
      <c r="D14" s="203">
        <f t="shared" si="0"/>
        <v>0</v>
      </c>
      <c r="E14" s="204"/>
    </row>
    <row r="15" spans="1:5" x14ac:dyDescent="0.2">
      <c r="A15" s="201">
        <v>11</v>
      </c>
      <c r="B15" s="202" t="s">
        <v>399</v>
      </c>
      <c r="C15" s="205"/>
      <c r="D15" s="203">
        <f t="shared" si="0"/>
        <v>0</v>
      </c>
      <c r="E15" s="204"/>
    </row>
    <row r="16" spans="1:5" x14ac:dyDescent="0.2">
      <c r="A16" s="201">
        <v>12</v>
      </c>
      <c r="B16" s="202" t="s">
        <v>406</v>
      </c>
      <c r="C16" s="205"/>
      <c r="D16" s="203">
        <f t="shared" si="0"/>
        <v>0</v>
      </c>
      <c r="E16" s="204"/>
    </row>
    <row r="17" spans="1:5" x14ac:dyDescent="0.2">
      <c r="A17" s="201">
        <v>13</v>
      </c>
      <c r="B17" s="202" t="s">
        <v>399</v>
      </c>
      <c r="C17" s="205"/>
      <c r="D17" s="203">
        <f t="shared" si="0"/>
        <v>0</v>
      </c>
      <c r="E17" s="204"/>
    </row>
    <row r="18" spans="1:5" x14ac:dyDescent="0.2">
      <c r="A18" s="201">
        <v>14</v>
      </c>
      <c r="B18" s="202" t="s">
        <v>407</v>
      </c>
      <c r="C18" s="205"/>
      <c r="D18" s="203">
        <f t="shared" si="0"/>
        <v>0</v>
      </c>
      <c r="E18" s="204"/>
    </row>
    <row r="19" spans="1:5" x14ac:dyDescent="0.2">
      <c r="A19" s="206"/>
      <c r="B19" s="207" t="s">
        <v>408</v>
      </c>
      <c r="C19" s="208">
        <f>SUM(C5:C18)</f>
        <v>0</v>
      </c>
      <c r="D19" s="208">
        <f>SUM(D5:D18)</f>
        <v>0</v>
      </c>
      <c r="E19" s="209"/>
    </row>
    <row r="20" spans="1:5" x14ac:dyDescent="0.2">
      <c r="A20" s="201"/>
      <c r="B20" s="202"/>
      <c r="C20" s="204"/>
      <c r="D20" s="204"/>
      <c r="E20" s="204"/>
    </row>
    <row r="21" spans="1:5" x14ac:dyDescent="0.2">
      <c r="A21" s="198" t="s">
        <v>409</v>
      </c>
      <c r="B21" s="199" t="s">
        <v>283</v>
      </c>
      <c r="C21" s="200"/>
      <c r="D21" s="200"/>
      <c r="E21" s="200"/>
    </row>
    <row r="22" spans="1:5" x14ac:dyDescent="0.2">
      <c r="A22" s="201">
        <v>15</v>
      </c>
      <c r="B22" s="202" t="s">
        <v>410</v>
      </c>
      <c r="C22" s="203">
        <f>Položky!D218</f>
        <v>0</v>
      </c>
      <c r="D22" s="203">
        <f>C22</f>
        <v>0</v>
      </c>
      <c r="E22" s="204"/>
    </row>
    <row r="23" spans="1:5" x14ac:dyDescent="0.2">
      <c r="A23" s="206"/>
      <c r="B23" s="207" t="s">
        <v>411</v>
      </c>
      <c r="C23" s="208">
        <f>SUM(C22)</f>
        <v>0</v>
      </c>
      <c r="D23" s="208">
        <f>SUM(D22)</f>
        <v>0</v>
      </c>
      <c r="E23" s="209"/>
    </row>
    <row r="24" spans="1:5" x14ac:dyDescent="0.2">
      <c r="A24" s="201"/>
      <c r="B24" s="202"/>
      <c r="C24" s="204"/>
      <c r="D24" s="204"/>
      <c r="E24" s="204"/>
    </row>
    <row r="25" spans="1:5" x14ac:dyDescent="0.2">
      <c r="A25" s="198" t="s">
        <v>412</v>
      </c>
      <c r="B25" s="199" t="s">
        <v>413</v>
      </c>
      <c r="C25" s="200"/>
      <c r="D25" s="200"/>
      <c r="E25" s="200"/>
    </row>
    <row r="26" spans="1:5" x14ac:dyDescent="0.2">
      <c r="A26" s="201">
        <v>16</v>
      </c>
      <c r="B26" s="202" t="s">
        <v>414</v>
      </c>
      <c r="C26" s="203">
        <f>Položky!D197</f>
        <v>0</v>
      </c>
      <c r="D26" s="203">
        <f>C26</f>
        <v>0</v>
      </c>
      <c r="E26" s="204"/>
    </row>
    <row r="27" spans="1:5" x14ac:dyDescent="0.2">
      <c r="A27" s="201">
        <v>17</v>
      </c>
      <c r="B27" s="202" t="s">
        <v>415</v>
      </c>
      <c r="C27" s="205"/>
      <c r="D27" s="203">
        <f>C27</f>
        <v>0</v>
      </c>
      <c r="E27" s="204"/>
    </row>
    <row r="28" spans="1:5" x14ac:dyDescent="0.2">
      <c r="A28" s="206"/>
      <c r="B28" s="207" t="s">
        <v>416</v>
      </c>
      <c r="C28" s="208">
        <f>SUM(C26:C27)</f>
        <v>0</v>
      </c>
      <c r="D28" s="208">
        <f>C28</f>
        <v>0</v>
      </c>
      <c r="E28" s="209"/>
    </row>
    <row r="29" spans="1:5" x14ac:dyDescent="0.2">
      <c r="A29" s="201"/>
      <c r="B29" s="202"/>
      <c r="C29" s="204"/>
      <c r="D29" s="204"/>
      <c r="E29" s="204"/>
    </row>
    <row r="30" spans="1:5" x14ac:dyDescent="0.2">
      <c r="A30" s="198" t="s">
        <v>417</v>
      </c>
      <c r="B30" s="199" t="s">
        <v>418</v>
      </c>
      <c r="C30" s="200"/>
      <c r="D30" s="200"/>
      <c r="E30" s="200"/>
    </row>
    <row r="31" spans="1:5" x14ac:dyDescent="0.2">
      <c r="A31" s="201">
        <v>18</v>
      </c>
      <c r="B31" s="202" t="s">
        <v>419</v>
      </c>
      <c r="C31" s="205"/>
      <c r="D31" s="203">
        <f>C31</f>
        <v>0</v>
      </c>
      <c r="E31" s="204"/>
    </row>
    <row r="32" spans="1:5" x14ac:dyDescent="0.2">
      <c r="A32" s="206"/>
      <c r="B32" s="207" t="s">
        <v>420</v>
      </c>
      <c r="C32" s="208">
        <f>SUM(C31)</f>
        <v>0</v>
      </c>
      <c r="D32" s="208">
        <f>SUM(D31)</f>
        <v>0</v>
      </c>
      <c r="E32" s="209"/>
    </row>
    <row r="33" spans="1:5" ht="12" thickBot="1" x14ac:dyDescent="0.25">
      <c r="A33" s="201"/>
      <c r="B33" s="202"/>
      <c r="C33" s="204"/>
      <c r="D33" s="204"/>
      <c r="E33" s="204"/>
    </row>
    <row r="34" spans="1:5" ht="12" thickTop="1" x14ac:dyDescent="0.2">
      <c r="A34" s="210"/>
      <c r="B34" s="211" t="s">
        <v>421</v>
      </c>
      <c r="C34" s="212">
        <f>C32+C28+C23+C19</f>
        <v>0</v>
      </c>
      <c r="D34" s="212">
        <f>C34</f>
        <v>0</v>
      </c>
      <c r="E34" s="213">
        <v>0</v>
      </c>
    </row>
    <row r="37" spans="1:5" ht="12" x14ac:dyDescent="0.2">
      <c r="B37" s="214"/>
      <c r="D37" s="215" t="s">
        <v>393</v>
      </c>
    </row>
    <row r="38" spans="1:5" ht="12" x14ac:dyDescent="0.2">
      <c r="B38" s="214" t="s">
        <v>422</v>
      </c>
      <c r="D38" s="216">
        <f>D34</f>
        <v>0</v>
      </c>
    </row>
    <row r="39" spans="1:5" ht="12" x14ac:dyDescent="0.2">
      <c r="B39" s="214" t="s">
        <v>423</v>
      </c>
      <c r="D39" s="216">
        <f>D38*0.21</f>
        <v>0</v>
      </c>
    </row>
    <row r="40" spans="1:5" ht="12" x14ac:dyDescent="0.2">
      <c r="B40" s="214" t="s">
        <v>424</v>
      </c>
      <c r="D40" s="216">
        <f>SUM(D38:D39)</f>
        <v>0</v>
      </c>
    </row>
    <row r="44" spans="1:5" x14ac:dyDescent="0.2">
      <c r="A44" s="217"/>
      <c r="B44" s="195" t="s">
        <v>425</v>
      </c>
    </row>
    <row r="45" spans="1:5" x14ac:dyDescent="0.2">
      <c r="A45" s="218"/>
      <c r="B45" s="195" t="s">
        <v>426</v>
      </c>
    </row>
  </sheetData>
  <mergeCells count="1">
    <mergeCell ref="A1:E1"/>
  </mergeCells>
  <pageMargins left="0.7" right="0.7" top="0.78740157499999996" bottom="0.78740157499999996" header="0.3" footer="0.3"/>
  <pageSetup paperSize="9" orientation="portrait" r:id="rId1"/>
  <headerFooter>
    <oddFooter>&amp;CStrana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D1A3F-5042-482B-863E-58642D092A78}">
  <dimension ref="A1:H218"/>
  <sheetViews>
    <sheetView topLeftCell="A183" workbookViewId="0">
      <selection activeCell="E221" sqref="E221"/>
    </sheetView>
  </sheetViews>
  <sheetFormatPr defaultRowHeight="11.25" x14ac:dyDescent="0.2"/>
  <cols>
    <col min="1" max="1" width="5.7109375" style="195" customWidth="1"/>
    <col min="2" max="2" width="11.7109375" style="195" customWidth="1"/>
    <col min="3" max="3" width="16.7109375" style="195" customWidth="1"/>
    <col min="4" max="5" width="11.7109375" style="195" customWidth="1"/>
    <col min="6" max="6" width="7.7109375" style="195" customWidth="1"/>
    <col min="7" max="7" width="11.7109375" style="195" customWidth="1"/>
    <col min="8" max="8" width="4.7109375" style="195" customWidth="1"/>
    <col min="9" max="16384" width="9.140625" style="195"/>
  </cols>
  <sheetData>
    <row r="1" spans="1:8" ht="15.75" x14ac:dyDescent="0.2">
      <c r="A1" s="304" t="s">
        <v>427</v>
      </c>
      <c r="B1" s="304"/>
      <c r="C1" s="304"/>
      <c r="D1" s="304"/>
      <c r="E1" s="304"/>
      <c r="F1" s="304"/>
      <c r="G1" s="304"/>
      <c r="H1" s="304"/>
    </row>
    <row r="2" spans="1:8" x14ac:dyDescent="0.2">
      <c r="A2" s="196" t="s">
        <v>428</v>
      </c>
      <c r="B2" s="219" t="s">
        <v>429</v>
      </c>
      <c r="C2" s="219" t="s">
        <v>391</v>
      </c>
      <c r="D2" s="196" t="s">
        <v>430</v>
      </c>
      <c r="E2" s="196" t="s">
        <v>431</v>
      </c>
      <c r="F2" s="219" t="s">
        <v>432</v>
      </c>
      <c r="G2" s="196" t="s">
        <v>433</v>
      </c>
      <c r="H2" s="196" t="s">
        <v>99</v>
      </c>
    </row>
    <row r="3" spans="1:8" ht="22.5" x14ac:dyDescent="0.2">
      <c r="A3" s="220">
        <v>1</v>
      </c>
      <c r="B3" s="221" t="s">
        <v>434</v>
      </c>
      <c r="C3" s="221" t="s">
        <v>435</v>
      </c>
      <c r="D3" s="222"/>
      <c r="E3" s="223">
        <v>390</v>
      </c>
      <c r="F3" s="221" t="s">
        <v>288</v>
      </c>
      <c r="G3" s="224">
        <f t="shared" ref="G3:G18" si="0">D3*E3</f>
        <v>0</v>
      </c>
      <c r="H3" s="225">
        <v>0.21</v>
      </c>
    </row>
    <row r="4" spans="1:8" ht="22.5" x14ac:dyDescent="0.2">
      <c r="A4" s="220">
        <v>2</v>
      </c>
      <c r="B4" s="221" t="s">
        <v>434</v>
      </c>
      <c r="C4" s="221" t="s">
        <v>435</v>
      </c>
      <c r="D4" s="222"/>
      <c r="E4" s="223">
        <v>550</v>
      </c>
      <c r="F4" s="221" t="s">
        <v>288</v>
      </c>
      <c r="G4" s="224">
        <f t="shared" si="0"/>
        <v>0</v>
      </c>
      <c r="H4" s="225">
        <v>0.21</v>
      </c>
    </row>
    <row r="5" spans="1:8" ht="56.25" x14ac:dyDescent="0.2">
      <c r="A5" s="220">
        <v>3</v>
      </c>
      <c r="B5" s="221" t="s">
        <v>436</v>
      </c>
      <c r="C5" s="221" t="s">
        <v>437</v>
      </c>
      <c r="D5" s="222"/>
      <c r="E5" s="223">
        <v>43</v>
      </c>
      <c r="F5" s="221" t="s">
        <v>438</v>
      </c>
      <c r="G5" s="224">
        <f t="shared" si="0"/>
        <v>0</v>
      </c>
      <c r="H5" s="225">
        <v>0.21</v>
      </c>
    </row>
    <row r="6" spans="1:8" ht="33.75" x14ac:dyDescent="0.2">
      <c r="A6" s="220">
        <v>4</v>
      </c>
      <c r="B6" s="221" t="s">
        <v>439</v>
      </c>
      <c r="C6" s="221" t="s">
        <v>440</v>
      </c>
      <c r="D6" s="222"/>
      <c r="E6" s="223">
        <v>340</v>
      </c>
      <c r="F6" s="221" t="s">
        <v>438</v>
      </c>
      <c r="G6" s="224">
        <f t="shared" si="0"/>
        <v>0</v>
      </c>
      <c r="H6" s="225">
        <v>0.21</v>
      </c>
    </row>
    <row r="7" spans="1:8" ht="33.75" x14ac:dyDescent="0.2">
      <c r="A7" s="220">
        <v>5</v>
      </c>
      <c r="B7" s="221" t="s">
        <v>441</v>
      </c>
      <c r="C7" s="221" t="s">
        <v>442</v>
      </c>
      <c r="D7" s="222"/>
      <c r="E7" s="223">
        <v>20</v>
      </c>
      <c r="F7" s="221" t="s">
        <v>438</v>
      </c>
      <c r="G7" s="224">
        <f t="shared" si="0"/>
        <v>0</v>
      </c>
      <c r="H7" s="225">
        <v>0.21</v>
      </c>
    </row>
    <row r="8" spans="1:8" ht="33.75" x14ac:dyDescent="0.2">
      <c r="A8" s="220">
        <v>6</v>
      </c>
      <c r="B8" s="221" t="s">
        <v>443</v>
      </c>
      <c r="C8" s="221" t="s">
        <v>444</v>
      </c>
      <c r="D8" s="222"/>
      <c r="E8" s="223">
        <v>10</v>
      </c>
      <c r="F8" s="221" t="s">
        <v>438</v>
      </c>
      <c r="G8" s="224">
        <f t="shared" si="0"/>
        <v>0</v>
      </c>
      <c r="H8" s="225">
        <v>0.21</v>
      </c>
    </row>
    <row r="9" spans="1:8" ht="22.5" x14ac:dyDescent="0.2">
      <c r="A9" s="220">
        <v>7</v>
      </c>
      <c r="B9" s="221" t="s">
        <v>445</v>
      </c>
      <c r="C9" s="221" t="s">
        <v>446</v>
      </c>
      <c r="D9" s="222"/>
      <c r="E9" s="223">
        <v>860</v>
      </c>
      <c r="F9" s="221" t="s">
        <v>288</v>
      </c>
      <c r="G9" s="224">
        <f t="shared" si="0"/>
        <v>0</v>
      </c>
      <c r="H9" s="225">
        <v>0.21</v>
      </c>
    </row>
    <row r="10" spans="1:8" ht="22.5" x14ac:dyDescent="0.2">
      <c r="A10" s="220">
        <v>8</v>
      </c>
      <c r="B10" s="221" t="s">
        <v>447</v>
      </c>
      <c r="C10" s="221" t="s">
        <v>448</v>
      </c>
      <c r="D10" s="222"/>
      <c r="E10" s="223">
        <v>30</v>
      </c>
      <c r="F10" s="221" t="s">
        <v>288</v>
      </c>
      <c r="G10" s="224">
        <f t="shared" si="0"/>
        <v>0</v>
      </c>
      <c r="H10" s="225">
        <v>0.21</v>
      </c>
    </row>
    <row r="11" spans="1:8" ht="33.75" x14ac:dyDescent="0.2">
      <c r="A11" s="220">
        <v>9</v>
      </c>
      <c r="B11" s="221" t="s">
        <v>449</v>
      </c>
      <c r="C11" s="221" t="s">
        <v>450</v>
      </c>
      <c r="D11" s="222"/>
      <c r="E11" s="223">
        <v>2800</v>
      </c>
      <c r="F11" s="221" t="s">
        <v>438</v>
      </c>
      <c r="G11" s="224">
        <f t="shared" si="0"/>
        <v>0</v>
      </c>
      <c r="H11" s="225">
        <v>0.21</v>
      </c>
    </row>
    <row r="12" spans="1:8" ht="22.5" x14ac:dyDescent="0.2">
      <c r="A12" s="220">
        <v>10</v>
      </c>
      <c r="B12" s="221" t="s">
        <v>451</v>
      </c>
      <c r="C12" s="221" t="s">
        <v>452</v>
      </c>
      <c r="D12" s="222"/>
      <c r="E12" s="223">
        <v>43</v>
      </c>
      <c r="F12" s="221" t="s">
        <v>438</v>
      </c>
      <c r="G12" s="224">
        <f t="shared" si="0"/>
        <v>0</v>
      </c>
      <c r="H12" s="225">
        <v>0.21</v>
      </c>
    </row>
    <row r="13" spans="1:8" ht="22.5" x14ac:dyDescent="0.2">
      <c r="A13" s="220">
        <v>11</v>
      </c>
      <c r="B13" s="221" t="s">
        <v>453</v>
      </c>
      <c r="C13" s="221" t="s">
        <v>454</v>
      </c>
      <c r="D13" s="222"/>
      <c r="E13" s="223">
        <v>2800</v>
      </c>
      <c r="F13" s="221" t="s">
        <v>438</v>
      </c>
      <c r="G13" s="224">
        <f t="shared" si="0"/>
        <v>0</v>
      </c>
      <c r="H13" s="225">
        <v>0.21</v>
      </c>
    </row>
    <row r="14" spans="1:8" ht="22.5" x14ac:dyDescent="0.2">
      <c r="A14" s="220">
        <v>12</v>
      </c>
      <c r="B14" s="221" t="s">
        <v>455</v>
      </c>
      <c r="C14" s="221" t="s">
        <v>456</v>
      </c>
      <c r="D14" s="222"/>
      <c r="E14" s="223">
        <v>50</v>
      </c>
      <c r="F14" s="221" t="s">
        <v>438</v>
      </c>
      <c r="G14" s="224">
        <f t="shared" si="0"/>
        <v>0</v>
      </c>
      <c r="H14" s="225">
        <v>0.21</v>
      </c>
    </row>
    <row r="15" spans="1:8" ht="22.5" x14ac:dyDescent="0.2">
      <c r="A15" s="220">
        <v>13</v>
      </c>
      <c r="B15" s="221" t="s">
        <v>457</v>
      </c>
      <c r="C15" s="221" t="s">
        <v>458</v>
      </c>
      <c r="D15" s="222"/>
      <c r="E15" s="223">
        <v>590</v>
      </c>
      <c r="F15" s="221" t="s">
        <v>288</v>
      </c>
      <c r="G15" s="224">
        <f t="shared" si="0"/>
        <v>0</v>
      </c>
      <c r="H15" s="225">
        <v>0.21</v>
      </c>
    </row>
    <row r="16" spans="1:8" ht="22.5" x14ac:dyDescent="0.2">
      <c r="A16" s="220">
        <v>14</v>
      </c>
      <c r="B16" s="221" t="s">
        <v>459</v>
      </c>
      <c r="C16" s="221" t="s">
        <v>460</v>
      </c>
      <c r="D16" s="222"/>
      <c r="E16" s="223">
        <v>390</v>
      </c>
      <c r="F16" s="221" t="s">
        <v>288</v>
      </c>
      <c r="G16" s="224">
        <f t="shared" si="0"/>
        <v>0</v>
      </c>
      <c r="H16" s="225">
        <v>0.21</v>
      </c>
    </row>
    <row r="17" spans="1:8" ht="22.5" x14ac:dyDescent="0.2">
      <c r="A17" s="220">
        <v>15</v>
      </c>
      <c r="B17" s="221" t="s">
        <v>461</v>
      </c>
      <c r="C17" s="221" t="s">
        <v>462</v>
      </c>
      <c r="D17" s="222"/>
      <c r="E17" s="223">
        <v>15</v>
      </c>
      <c r="F17" s="221" t="s">
        <v>438</v>
      </c>
      <c r="G17" s="224">
        <f t="shared" si="0"/>
        <v>0</v>
      </c>
      <c r="H17" s="225">
        <v>0.21</v>
      </c>
    </row>
    <row r="18" spans="1:8" ht="22.5" x14ac:dyDescent="0.2">
      <c r="A18" s="220">
        <v>16</v>
      </c>
      <c r="B18" s="221" t="s">
        <v>463</v>
      </c>
      <c r="C18" s="221" t="s">
        <v>464</v>
      </c>
      <c r="D18" s="222"/>
      <c r="E18" s="223">
        <v>15</v>
      </c>
      <c r="F18" s="221" t="s">
        <v>438</v>
      </c>
      <c r="G18" s="224">
        <f t="shared" si="0"/>
        <v>0</v>
      </c>
      <c r="H18" s="225">
        <v>0.21</v>
      </c>
    </row>
    <row r="19" spans="1:8" x14ac:dyDescent="0.2">
      <c r="H19" s="201"/>
    </row>
    <row r="20" spans="1:8" ht="12" thickBot="1" x14ac:dyDescent="0.25">
      <c r="A20" s="226" t="s">
        <v>465</v>
      </c>
    </row>
    <row r="21" spans="1:8" ht="12.75" thickTop="1" x14ac:dyDescent="0.2">
      <c r="A21" s="227"/>
      <c r="B21" s="227"/>
      <c r="C21" s="227"/>
      <c r="D21" s="227"/>
      <c r="E21" s="227"/>
      <c r="F21" s="227"/>
      <c r="G21" s="228">
        <f>SUM(G3:G20)</f>
        <v>0</v>
      </c>
      <c r="H21" s="227"/>
    </row>
    <row r="23" spans="1:8" ht="12.75" x14ac:dyDescent="0.2">
      <c r="A23" s="229" t="s">
        <v>466</v>
      </c>
    </row>
    <row r="24" spans="1:8" ht="12" x14ac:dyDescent="0.2">
      <c r="A24" s="230" t="s">
        <v>467</v>
      </c>
      <c r="D24" s="203">
        <f>G21</f>
        <v>0</v>
      </c>
    </row>
    <row r="26" spans="1:8" ht="15.75" x14ac:dyDescent="0.2">
      <c r="A26" s="304" t="s">
        <v>468</v>
      </c>
      <c r="B26" s="304"/>
      <c r="C26" s="304"/>
      <c r="D26" s="304"/>
      <c r="E26" s="304"/>
      <c r="F26" s="304"/>
      <c r="G26" s="304"/>
      <c r="H26" s="304"/>
    </row>
    <row r="27" spans="1:8" x14ac:dyDescent="0.2">
      <c r="A27" s="196" t="s">
        <v>428</v>
      </c>
      <c r="B27" s="219" t="s">
        <v>429</v>
      </c>
      <c r="C27" s="219" t="s">
        <v>391</v>
      </c>
      <c r="D27" s="196" t="s">
        <v>430</v>
      </c>
      <c r="E27" s="196" t="s">
        <v>431</v>
      </c>
      <c r="F27" s="219" t="s">
        <v>432</v>
      </c>
      <c r="G27" s="196" t="s">
        <v>433</v>
      </c>
      <c r="H27" s="196" t="s">
        <v>99</v>
      </c>
    </row>
    <row r="28" spans="1:8" ht="22.5" x14ac:dyDescent="0.2">
      <c r="A28" s="220">
        <v>1</v>
      </c>
      <c r="B28" s="221" t="s">
        <v>469</v>
      </c>
      <c r="C28" s="221" t="s">
        <v>470</v>
      </c>
      <c r="D28" s="222"/>
      <c r="E28" s="223">
        <v>590</v>
      </c>
      <c r="F28" s="221" t="s">
        <v>438</v>
      </c>
      <c r="G28" s="224">
        <f t="shared" ref="G28:G31" si="1">D28*E28</f>
        <v>0</v>
      </c>
      <c r="H28" s="225">
        <v>0.21</v>
      </c>
    </row>
    <row r="29" spans="1:8" ht="22.5" x14ac:dyDescent="0.2">
      <c r="A29" s="220">
        <v>2</v>
      </c>
      <c r="B29" s="221" t="s">
        <v>471</v>
      </c>
      <c r="C29" s="221" t="s">
        <v>472</v>
      </c>
      <c r="D29" s="222"/>
      <c r="E29" s="223">
        <v>2</v>
      </c>
      <c r="F29" s="221" t="s">
        <v>473</v>
      </c>
      <c r="G29" s="224">
        <f t="shared" si="1"/>
        <v>0</v>
      </c>
      <c r="H29" s="225">
        <v>0.21</v>
      </c>
    </row>
    <row r="30" spans="1:8" x14ac:dyDescent="0.2">
      <c r="A30" s="220">
        <v>3</v>
      </c>
      <c r="B30" s="221" t="s">
        <v>474</v>
      </c>
      <c r="C30" s="221" t="s">
        <v>475</v>
      </c>
      <c r="D30" s="222"/>
      <c r="E30" s="223">
        <v>12</v>
      </c>
      <c r="F30" s="221" t="s">
        <v>438</v>
      </c>
      <c r="G30" s="224">
        <f t="shared" si="1"/>
        <v>0</v>
      </c>
      <c r="H30" s="225">
        <v>0.21</v>
      </c>
    </row>
    <row r="31" spans="1:8" ht="22.5" x14ac:dyDescent="0.2">
      <c r="A31" s="220">
        <v>4</v>
      </c>
      <c r="B31" s="221" t="s">
        <v>476</v>
      </c>
      <c r="C31" s="221" t="s">
        <v>477</v>
      </c>
      <c r="D31" s="222"/>
      <c r="E31" s="223">
        <v>1</v>
      </c>
      <c r="F31" s="221" t="s">
        <v>478</v>
      </c>
      <c r="G31" s="224">
        <f t="shared" si="1"/>
        <v>0</v>
      </c>
      <c r="H31" s="225">
        <v>0.21</v>
      </c>
    </row>
    <row r="32" spans="1:8" x14ac:dyDescent="0.2">
      <c r="H32" s="201"/>
    </row>
    <row r="33" spans="1:8" ht="12" thickBot="1" x14ac:dyDescent="0.25">
      <c r="A33" s="226" t="s">
        <v>465</v>
      </c>
    </row>
    <row r="34" spans="1:8" ht="12.75" thickTop="1" x14ac:dyDescent="0.2">
      <c r="A34" s="227"/>
      <c r="B34" s="227"/>
      <c r="C34" s="227"/>
      <c r="D34" s="227"/>
      <c r="E34" s="227"/>
      <c r="F34" s="227"/>
      <c r="G34" s="228">
        <f>SUM(G28:G33)</f>
        <v>0</v>
      </c>
      <c r="H34" s="227"/>
    </row>
    <row r="36" spans="1:8" ht="12.75" x14ac:dyDescent="0.2">
      <c r="A36" s="229" t="s">
        <v>479</v>
      </c>
    </row>
    <row r="37" spans="1:8" ht="12" x14ac:dyDescent="0.2">
      <c r="A37" s="230" t="s">
        <v>467</v>
      </c>
      <c r="D37" s="203">
        <f>G34</f>
        <v>0</v>
      </c>
    </row>
    <row r="39" spans="1:8" ht="15.75" x14ac:dyDescent="0.2">
      <c r="A39" s="304" t="s">
        <v>480</v>
      </c>
      <c r="B39" s="304"/>
      <c r="C39" s="304"/>
      <c r="D39" s="304"/>
      <c r="E39" s="304"/>
      <c r="F39" s="304"/>
      <c r="G39" s="304"/>
      <c r="H39" s="304"/>
    </row>
    <row r="40" spans="1:8" x14ac:dyDescent="0.2">
      <c r="A40" s="196" t="s">
        <v>428</v>
      </c>
      <c r="B40" s="219" t="s">
        <v>429</v>
      </c>
      <c r="C40" s="219" t="s">
        <v>391</v>
      </c>
      <c r="D40" s="196" t="s">
        <v>430</v>
      </c>
      <c r="E40" s="196" t="s">
        <v>431</v>
      </c>
      <c r="F40" s="219" t="s">
        <v>432</v>
      </c>
      <c r="G40" s="196" t="s">
        <v>433</v>
      </c>
      <c r="H40" s="196" t="s">
        <v>99</v>
      </c>
    </row>
    <row r="41" spans="1:8" x14ac:dyDescent="0.2">
      <c r="A41" s="220">
        <v>1</v>
      </c>
      <c r="B41" s="221" t="s">
        <v>481</v>
      </c>
      <c r="C41" s="221" t="s">
        <v>482</v>
      </c>
      <c r="D41" s="222"/>
      <c r="E41" s="223">
        <v>194</v>
      </c>
      <c r="F41" s="221" t="s">
        <v>438</v>
      </c>
      <c r="G41" s="224">
        <f t="shared" ref="G41:G75" si="2">D41*E41</f>
        <v>0</v>
      </c>
      <c r="H41" s="225">
        <v>0.21</v>
      </c>
    </row>
    <row r="42" spans="1:8" x14ac:dyDescent="0.2">
      <c r="A42" s="220">
        <v>2</v>
      </c>
      <c r="B42" s="221" t="s">
        <v>481</v>
      </c>
      <c r="C42" s="221" t="s">
        <v>483</v>
      </c>
      <c r="D42" s="222"/>
      <c r="E42" s="223">
        <v>18</v>
      </c>
      <c r="F42" s="221" t="s">
        <v>438</v>
      </c>
      <c r="G42" s="224">
        <f t="shared" si="2"/>
        <v>0</v>
      </c>
      <c r="H42" s="225">
        <v>0.21</v>
      </c>
    </row>
    <row r="43" spans="1:8" x14ac:dyDescent="0.2">
      <c r="A43" s="220">
        <v>3</v>
      </c>
      <c r="B43" s="221" t="s">
        <v>481</v>
      </c>
      <c r="C43" s="221" t="s">
        <v>484</v>
      </c>
      <c r="D43" s="222"/>
      <c r="E43" s="223">
        <v>44</v>
      </c>
      <c r="F43" s="221" t="s">
        <v>438</v>
      </c>
      <c r="G43" s="224">
        <f t="shared" si="2"/>
        <v>0</v>
      </c>
      <c r="H43" s="225">
        <v>0.21</v>
      </c>
    </row>
    <row r="44" spans="1:8" x14ac:dyDescent="0.2">
      <c r="A44" s="220">
        <v>4</v>
      </c>
      <c r="B44" s="221" t="s">
        <v>481</v>
      </c>
      <c r="C44" s="221" t="s">
        <v>485</v>
      </c>
      <c r="D44" s="222"/>
      <c r="E44" s="223">
        <v>8</v>
      </c>
      <c r="F44" s="221" t="s">
        <v>438</v>
      </c>
      <c r="G44" s="224">
        <f t="shared" si="2"/>
        <v>0</v>
      </c>
      <c r="H44" s="225">
        <v>0.21</v>
      </c>
    </row>
    <row r="45" spans="1:8" x14ac:dyDescent="0.2">
      <c r="A45" s="220">
        <v>5</v>
      </c>
      <c r="B45" s="221" t="s">
        <v>481</v>
      </c>
      <c r="C45" s="221" t="s">
        <v>486</v>
      </c>
      <c r="D45" s="222"/>
      <c r="E45" s="223">
        <v>50</v>
      </c>
      <c r="F45" s="221" t="s">
        <v>438</v>
      </c>
      <c r="G45" s="224">
        <f t="shared" si="2"/>
        <v>0</v>
      </c>
      <c r="H45" s="225">
        <v>0.21</v>
      </c>
    </row>
    <row r="46" spans="1:8" x14ac:dyDescent="0.2">
      <c r="A46" s="220">
        <v>6</v>
      </c>
      <c r="B46" s="221" t="s">
        <v>481</v>
      </c>
      <c r="C46" s="221" t="s">
        <v>487</v>
      </c>
      <c r="D46" s="222"/>
      <c r="E46" s="223">
        <v>15</v>
      </c>
      <c r="F46" s="221" t="s">
        <v>438</v>
      </c>
      <c r="G46" s="224">
        <f t="shared" si="2"/>
        <v>0</v>
      </c>
      <c r="H46" s="225">
        <v>0.21</v>
      </c>
    </row>
    <row r="47" spans="1:8" ht="33.75" x14ac:dyDescent="0.2">
      <c r="A47" s="220">
        <v>7</v>
      </c>
      <c r="B47" s="221" t="s">
        <v>488</v>
      </c>
      <c r="C47" s="221" t="s">
        <v>489</v>
      </c>
      <c r="D47" s="222"/>
      <c r="E47" s="223">
        <v>65</v>
      </c>
      <c r="F47" s="221" t="s">
        <v>438</v>
      </c>
      <c r="G47" s="224">
        <f t="shared" si="2"/>
        <v>0</v>
      </c>
      <c r="H47" s="225">
        <v>0.21</v>
      </c>
    </row>
    <row r="48" spans="1:8" ht="33.75" x14ac:dyDescent="0.2">
      <c r="A48" s="220">
        <v>8</v>
      </c>
      <c r="B48" s="221" t="s">
        <v>488</v>
      </c>
      <c r="C48" s="221" t="s">
        <v>489</v>
      </c>
      <c r="D48" s="222"/>
      <c r="E48" s="223">
        <v>134</v>
      </c>
      <c r="F48" s="221" t="s">
        <v>438</v>
      </c>
      <c r="G48" s="224">
        <f t="shared" si="2"/>
        <v>0</v>
      </c>
      <c r="H48" s="225">
        <v>0.21</v>
      </c>
    </row>
    <row r="49" spans="1:8" ht="33.75" x14ac:dyDescent="0.2">
      <c r="A49" s="220">
        <v>9</v>
      </c>
      <c r="B49" s="221" t="s">
        <v>488</v>
      </c>
      <c r="C49" s="221" t="s">
        <v>489</v>
      </c>
      <c r="D49" s="222"/>
      <c r="E49" s="223">
        <v>82</v>
      </c>
      <c r="F49" s="221" t="s">
        <v>438</v>
      </c>
      <c r="G49" s="224">
        <f t="shared" si="2"/>
        <v>0</v>
      </c>
      <c r="H49" s="225">
        <v>0.21</v>
      </c>
    </row>
    <row r="50" spans="1:8" ht="33.75" x14ac:dyDescent="0.2">
      <c r="A50" s="220">
        <v>10</v>
      </c>
      <c r="B50" s="221" t="s">
        <v>488</v>
      </c>
      <c r="C50" s="221" t="s">
        <v>489</v>
      </c>
      <c r="D50" s="222"/>
      <c r="E50" s="223">
        <v>30</v>
      </c>
      <c r="F50" s="221" t="s">
        <v>438</v>
      </c>
      <c r="G50" s="224">
        <f t="shared" si="2"/>
        <v>0</v>
      </c>
      <c r="H50" s="225">
        <v>0.21</v>
      </c>
    </row>
    <row r="51" spans="1:8" ht="22.5" x14ac:dyDescent="0.2">
      <c r="A51" s="220">
        <v>11</v>
      </c>
      <c r="B51" s="221" t="s">
        <v>436</v>
      </c>
      <c r="C51" s="221" t="s">
        <v>490</v>
      </c>
      <c r="D51" s="222"/>
      <c r="E51" s="223">
        <v>25</v>
      </c>
      <c r="F51" s="221" t="s">
        <v>438</v>
      </c>
      <c r="G51" s="224">
        <f t="shared" si="2"/>
        <v>0</v>
      </c>
      <c r="H51" s="225">
        <v>0.21</v>
      </c>
    </row>
    <row r="52" spans="1:8" ht="22.5" x14ac:dyDescent="0.2">
      <c r="A52" s="220">
        <v>12</v>
      </c>
      <c r="B52" s="221" t="s">
        <v>491</v>
      </c>
      <c r="C52" s="221" t="s">
        <v>492</v>
      </c>
      <c r="D52" s="222"/>
      <c r="E52" s="223">
        <v>329</v>
      </c>
      <c r="F52" s="221" t="s">
        <v>438</v>
      </c>
      <c r="G52" s="224">
        <f t="shared" si="2"/>
        <v>0</v>
      </c>
      <c r="H52" s="225">
        <v>0.21</v>
      </c>
    </row>
    <row r="53" spans="1:8" ht="33.75" x14ac:dyDescent="0.2">
      <c r="A53" s="220">
        <v>13</v>
      </c>
      <c r="B53" s="221" t="s">
        <v>493</v>
      </c>
      <c r="C53" s="221" t="s">
        <v>494</v>
      </c>
      <c r="D53" s="222"/>
      <c r="E53" s="223">
        <v>65</v>
      </c>
      <c r="F53" s="221" t="s">
        <v>438</v>
      </c>
      <c r="G53" s="224">
        <f t="shared" si="2"/>
        <v>0</v>
      </c>
      <c r="H53" s="225">
        <v>0.21</v>
      </c>
    </row>
    <row r="54" spans="1:8" ht="22.5" x14ac:dyDescent="0.2">
      <c r="A54" s="220">
        <v>14</v>
      </c>
      <c r="B54" s="221" t="s">
        <v>495</v>
      </c>
      <c r="C54" s="221" t="s">
        <v>496</v>
      </c>
      <c r="D54" s="222"/>
      <c r="E54" s="223">
        <v>65</v>
      </c>
      <c r="F54" s="221" t="s">
        <v>438</v>
      </c>
      <c r="G54" s="224">
        <f t="shared" si="2"/>
        <v>0</v>
      </c>
      <c r="H54" s="225">
        <v>0.21</v>
      </c>
    </row>
    <row r="55" spans="1:8" x14ac:dyDescent="0.2">
      <c r="A55" s="220">
        <v>15</v>
      </c>
      <c r="B55" s="221" t="s">
        <v>497</v>
      </c>
      <c r="C55" s="221" t="s">
        <v>498</v>
      </c>
      <c r="D55" s="222"/>
      <c r="E55" s="223">
        <v>2</v>
      </c>
      <c r="F55" s="221" t="s">
        <v>438</v>
      </c>
      <c r="G55" s="224">
        <f t="shared" si="2"/>
        <v>0</v>
      </c>
      <c r="H55" s="225">
        <v>0.21</v>
      </c>
    </row>
    <row r="56" spans="1:8" ht="33.75" x14ac:dyDescent="0.2">
      <c r="A56" s="220">
        <v>16</v>
      </c>
      <c r="B56" s="221" t="s">
        <v>499</v>
      </c>
      <c r="C56" s="221" t="s">
        <v>500</v>
      </c>
      <c r="D56" s="222"/>
      <c r="E56" s="223">
        <v>1</v>
      </c>
      <c r="F56" s="221" t="s">
        <v>438</v>
      </c>
      <c r="G56" s="224">
        <f t="shared" si="2"/>
        <v>0</v>
      </c>
      <c r="H56" s="225">
        <v>0.21</v>
      </c>
    </row>
    <row r="57" spans="1:8" ht="22.5" x14ac:dyDescent="0.2">
      <c r="A57" s="220">
        <v>17</v>
      </c>
      <c r="B57" s="221" t="s">
        <v>501</v>
      </c>
      <c r="C57" s="221" t="s">
        <v>502</v>
      </c>
      <c r="D57" s="222"/>
      <c r="E57" s="223">
        <v>3</v>
      </c>
      <c r="F57" s="221" t="s">
        <v>438</v>
      </c>
      <c r="G57" s="224">
        <f t="shared" si="2"/>
        <v>0</v>
      </c>
      <c r="H57" s="225">
        <v>0.21</v>
      </c>
    </row>
    <row r="58" spans="1:8" ht="33.75" x14ac:dyDescent="0.2">
      <c r="A58" s="220">
        <v>18</v>
      </c>
      <c r="B58" s="221" t="s">
        <v>503</v>
      </c>
      <c r="C58" s="221" t="s">
        <v>504</v>
      </c>
      <c r="D58" s="222"/>
      <c r="E58" s="223">
        <v>36</v>
      </c>
      <c r="F58" s="221" t="s">
        <v>438</v>
      </c>
      <c r="G58" s="224">
        <f t="shared" si="2"/>
        <v>0</v>
      </c>
      <c r="H58" s="225">
        <v>0.21</v>
      </c>
    </row>
    <row r="59" spans="1:8" ht="22.5" x14ac:dyDescent="0.2">
      <c r="A59" s="220">
        <v>19</v>
      </c>
      <c r="B59" s="221" t="s">
        <v>505</v>
      </c>
      <c r="C59" s="221" t="s">
        <v>506</v>
      </c>
      <c r="D59" s="222"/>
      <c r="E59" s="223">
        <v>6310</v>
      </c>
      <c r="F59" s="221" t="s">
        <v>288</v>
      </c>
      <c r="G59" s="224">
        <f t="shared" si="2"/>
        <v>0</v>
      </c>
      <c r="H59" s="225">
        <v>0.21</v>
      </c>
    </row>
    <row r="60" spans="1:8" ht="22.5" x14ac:dyDescent="0.2">
      <c r="A60" s="220">
        <v>20</v>
      </c>
      <c r="B60" s="221" t="s">
        <v>507</v>
      </c>
      <c r="C60" s="221" t="s">
        <v>508</v>
      </c>
      <c r="D60" s="222"/>
      <c r="E60" s="223">
        <v>120</v>
      </c>
      <c r="F60" s="221" t="s">
        <v>288</v>
      </c>
      <c r="G60" s="224">
        <f t="shared" si="2"/>
        <v>0</v>
      </c>
      <c r="H60" s="225">
        <v>0.21</v>
      </c>
    </row>
    <row r="61" spans="1:8" ht="22.5" x14ac:dyDescent="0.2">
      <c r="A61" s="220">
        <v>21</v>
      </c>
      <c r="B61" s="221" t="s">
        <v>507</v>
      </c>
      <c r="C61" s="221" t="s">
        <v>509</v>
      </c>
      <c r="D61" s="222"/>
      <c r="E61" s="223">
        <v>4380</v>
      </c>
      <c r="F61" s="221" t="s">
        <v>288</v>
      </c>
      <c r="G61" s="224">
        <f t="shared" si="2"/>
        <v>0</v>
      </c>
      <c r="H61" s="225">
        <v>0.21</v>
      </c>
    </row>
    <row r="62" spans="1:8" ht="22.5" x14ac:dyDescent="0.2">
      <c r="A62" s="220">
        <v>22</v>
      </c>
      <c r="B62" s="221" t="s">
        <v>510</v>
      </c>
      <c r="C62" s="221" t="s">
        <v>511</v>
      </c>
      <c r="D62" s="222"/>
      <c r="E62" s="223">
        <v>390</v>
      </c>
      <c r="F62" s="221" t="s">
        <v>288</v>
      </c>
      <c r="G62" s="224">
        <f t="shared" si="2"/>
        <v>0</v>
      </c>
      <c r="H62" s="225">
        <v>0.21</v>
      </c>
    </row>
    <row r="63" spans="1:8" ht="22.5" x14ac:dyDescent="0.2">
      <c r="A63" s="220">
        <v>23</v>
      </c>
      <c r="B63" s="221" t="s">
        <v>512</v>
      </c>
      <c r="C63" s="221" t="s">
        <v>513</v>
      </c>
      <c r="D63" s="222"/>
      <c r="E63" s="223">
        <v>60</v>
      </c>
      <c r="F63" s="221" t="s">
        <v>288</v>
      </c>
      <c r="G63" s="224">
        <f t="shared" si="2"/>
        <v>0</v>
      </c>
      <c r="H63" s="225">
        <v>0.21</v>
      </c>
    </row>
    <row r="64" spans="1:8" ht="22.5" x14ac:dyDescent="0.2">
      <c r="A64" s="220">
        <v>24</v>
      </c>
      <c r="B64" s="221" t="s">
        <v>514</v>
      </c>
      <c r="C64" s="221" t="s">
        <v>515</v>
      </c>
      <c r="D64" s="222"/>
      <c r="E64" s="223">
        <v>690</v>
      </c>
      <c r="F64" s="221" t="s">
        <v>438</v>
      </c>
      <c r="G64" s="224">
        <f t="shared" si="2"/>
        <v>0</v>
      </c>
      <c r="H64" s="225">
        <v>0.21</v>
      </c>
    </row>
    <row r="65" spans="1:8" ht="22.5" x14ac:dyDescent="0.2">
      <c r="A65" s="220">
        <v>25</v>
      </c>
      <c r="B65" s="221" t="s">
        <v>516</v>
      </c>
      <c r="C65" s="221" t="s">
        <v>517</v>
      </c>
      <c r="D65" s="222"/>
      <c r="E65" s="223">
        <v>290</v>
      </c>
      <c r="F65" s="221" t="s">
        <v>288</v>
      </c>
      <c r="G65" s="224">
        <f t="shared" si="2"/>
        <v>0</v>
      </c>
      <c r="H65" s="225">
        <v>0.21</v>
      </c>
    </row>
    <row r="66" spans="1:8" ht="33.75" x14ac:dyDescent="0.2">
      <c r="A66" s="220">
        <v>26</v>
      </c>
      <c r="B66" s="221" t="s">
        <v>518</v>
      </c>
      <c r="C66" s="221" t="s">
        <v>489</v>
      </c>
      <c r="D66" s="222"/>
      <c r="E66" s="223">
        <v>15</v>
      </c>
      <c r="F66" s="221" t="s">
        <v>438</v>
      </c>
      <c r="G66" s="224">
        <f t="shared" si="2"/>
        <v>0</v>
      </c>
      <c r="H66" s="225">
        <v>0.21</v>
      </c>
    </row>
    <row r="67" spans="1:8" x14ac:dyDescent="0.2">
      <c r="A67" s="220">
        <v>27</v>
      </c>
      <c r="B67" s="221" t="s">
        <v>519</v>
      </c>
      <c r="C67" s="221" t="s">
        <v>520</v>
      </c>
      <c r="D67" s="222"/>
      <c r="E67" s="223">
        <v>40</v>
      </c>
      <c r="F67" s="221" t="s">
        <v>438</v>
      </c>
      <c r="G67" s="224">
        <f t="shared" si="2"/>
        <v>0</v>
      </c>
      <c r="H67" s="225">
        <v>0.21</v>
      </c>
    </row>
    <row r="68" spans="1:8" ht="22.5" x14ac:dyDescent="0.2">
      <c r="A68" s="220">
        <v>28</v>
      </c>
      <c r="B68" s="221" t="s">
        <v>521</v>
      </c>
      <c r="C68" s="221" t="s">
        <v>522</v>
      </c>
      <c r="D68" s="222"/>
      <c r="E68" s="223">
        <v>260</v>
      </c>
      <c r="F68" s="221" t="s">
        <v>288</v>
      </c>
      <c r="G68" s="224">
        <f t="shared" si="2"/>
        <v>0</v>
      </c>
      <c r="H68" s="225">
        <v>0.21</v>
      </c>
    </row>
    <row r="69" spans="1:8" ht="33.75" x14ac:dyDescent="0.2">
      <c r="A69" s="220">
        <v>29</v>
      </c>
      <c r="B69" s="221" t="s">
        <v>523</v>
      </c>
      <c r="C69" s="221" t="s">
        <v>524</v>
      </c>
      <c r="D69" s="222"/>
      <c r="E69" s="223">
        <v>134</v>
      </c>
      <c r="F69" s="221" t="s">
        <v>438</v>
      </c>
      <c r="G69" s="224">
        <f t="shared" si="2"/>
        <v>0</v>
      </c>
      <c r="H69" s="225">
        <v>0.21</v>
      </c>
    </row>
    <row r="70" spans="1:8" ht="33.75" x14ac:dyDescent="0.2">
      <c r="A70" s="220">
        <v>30</v>
      </c>
      <c r="B70" s="221" t="s">
        <v>523</v>
      </c>
      <c r="C70" s="221" t="s">
        <v>524</v>
      </c>
      <c r="D70" s="222"/>
      <c r="E70" s="223">
        <v>82</v>
      </c>
      <c r="F70" s="221" t="s">
        <v>438</v>
      </c>
      <c r="G70" s="224">
        <f t="shared" si="2"/>
        <v>0</v>
      </c>
      <c r="H70" s="225">
        <v>0.21</v>
      </c>
    </row>
    <row r="71" spans="1:8" x14ac:dyDescent="0.2">
      <c r="A71" s="220">
        <v>31</v>
      </c>
      <c r="B71" s="221" t="s">
        <v>525</v>
      </c>
      <c r="C71" s="221" t="s">
        <v>526</v>
      </c>
      <c r="D71" s="222"/>
      <c r="E71" s="223">
        <v>1</v>
      </c>
      <c r="F71" s="221" t="s">
        <v>438</v>
      </c>
      <c r="G71" s="224">
        <f t="shared" si="2"/>
        <v>0</v>
      </c>
      <c r="H71" s="225">
        <v>0.21</v>
      </c>
    </row>
    <row r="72" spans="1:8" x14ac:dyDescent="0.2">
      <c r="A72" s="220">
        <v>32</v>
      </c>
      <c r="B72" s="221" t="s">
        <v>527</v>
      </c>
      <c r="C72" s="221" t="s">
        <v>528</v>
      </c>
      <c r="D72" s="222"/>
      <c r="E72" s="223">
        <v>960</v>
      </c>
      <c r="F72" s="221" t="s">
        <v>438</v>
      </c>
      <c r="G72" s="224">
        <f t="shared" si="2"/>
        <v>0</v>
      </c>
      <c r="H72" s="225">
        <v>0.21</v>
      </c>
    </row>
    <row r="73" spans="1:8" ht="22.5" x14ac:dyDescent="0.2">
      <c r="A73" s="220">
        <v>33</v>
      </c>
      <c r="B73" s="221" t="s">
        <v>529</v>
      </c>
      <c r="C73" s="221" t="s">
        <v>530</v>
      </c>
      <c r="D73" s="222"/>
      <c r="E73" s="223">
        <v>30</v>
      </c>
      <c r="F73" s="221" t="s">
        <v>438</v>
      </c>
      <c r="G73" s="224">
        <f t="shared" si="2"/>
        <v>0</v>
      </c>
      <c r="H73" s="225">
        <v>0.21</v>
      </c>
    </row>
    <row r="74" spans="1:8" ht="22.5" x14ac:dyDescent="0.2">
      <c r="A74" s="220">
        <v>34</v>
      </c>
      <c r="B74" s="221" t="s">
        <v>529</v>
      </c>
      <c r="C74" s="221" t="s">
        <v>531</v>
      </c>
      <c r="D74" s="222"/>
      <c r="E74" s="223">
        <v>3</v>
      </c>
      <c r="F74" s="221" t="s">
        <v>438</v>
      </c>
      <c r="G74" s="224">
        <f t="shared" si="2"/>
        <v>0</v>
      </c>
      <c r="H74" s="225">
        <v>0.21</v>
      </c>
    </row>
    <row r="75" spans="1:8" ht="22.5" x14ac:dyDescent="0.2">
      <c r="A75" s="220">
        <v>35</v>
      </c>
      <c r="B75" s="221" t="s">
        <v>532</v>
      </c>
      <c r="C75" s="221" t="s">
        <v>533</v>
      </c>
      <c r="D75" s="222"/>
      <c r="E75" s="223">
        <v>30</v>
      </c>
      <c r="F75" s="221" t="s">
        <v>438</v>
      </c>
      <c r="G75" s="224">
        <f t="shared" si="2"/>
        <v>0</v>
      </c>
      <c r="H75" s="225">
        <v>0.21</v>
      </c>
    </row>
    <row r="76" spans="1:8" x14ac:dyDescent="0.2">
      <c r="H76" s="201"/>
    </row>
    <row r="77" spans="1:8" ht="12" thickBot="1" x14ac:dyDescent="0.25">
      <c r="A77" s="226" t="s">
        <v>465</v>
      </c>
    </row>
    <row r="78" spans="1:8" ht="12.75" thickTop="1" x14ac:dyDescent="0.2">
      <c r="A78" s="227"/>
      <c r="B78" s="227"/>
      <c r="C78" s="227"/>
      <c r="D78" s="227"/>
      <c r="E78" s="227"/>
      <c r="F78" s="227"/>
      <c r="G78" s="228">
        <f>SUM(G41:G77)</f>
        <v>0</v>
      </c>
      <c r="H78" s="227"/>
    </row>
    <row r="80" spans="1:8" ht="12.75" x14ac:dyDescent="0.2">
      <c r="A80" s="229" t="s">
        <v>466</v>
      </c>
    </row>
    <row r="81" spans="1:8" ht="12" x14ac:dyDescent="0.2">
      <c r="A81" s="230" t="s">
        <v>467</v>
      </c>
      <c r="D81" s="203">
        <f>G78</f>
        <v>0</v>
      </c>
    </row>
    <row r="83" spans="1:8" ht="15.75" x14ac:dyDescent="0.2">
      <c r="A83" s="304" t="s">
        <v>534</v>
      </c>
      <c r="B83" s="304"/>
      <c r="C83" s="304"/>
      <c r="D83" s="304"/>
      <c r="E83" s="304"/>
      <c r="F83" s="304"/>
      <c r="G83" s="304"/>
      <c r="H83" s="304"/>
    </row>
    <row r="84" spans="1:8" x14ac:dyDescent="0.2">
      <c r="A84" s="196" t="s">
        <v>428</v>
      </c>
      <c r="B84" s="219" t="s">
        <v>429</v>
      </c>
      <c r="C84" s="219" t="s">
        <v>391</v>
      </c>
      <c r="D84" s="196" t="s">
        <v>430</v>
      </c>
      <c r="E84" s="196" t="s">
        <v>431</v>
      </c>
      <c r="F84" s="219" t="s">
        <v>432</v>
      </c>
      <c r="G84" s="196" t="s">
        <v>433</v>
      </c>
      <c r="H84" s="196" t="s">
        <v>99</v>
      </c>
    </row>
    <row r="85" spans="1:8" ht="22.5" x14ac:dyDescent="0.2">
      <c r="A85" s="220">
        <v>1</v>
      </c>
      <c r="B85" s="221" t="s">
        <v>434</v>
      </c>
      <c r="C85" s="221" t="s">
        <v>435</v>
      </c>
      <c r="D85" s="222"/>
      <c r="E85" s="223">
        <v>610</v>
      </c>
      <c r="F85" s="221" t="s">
        <v>288</v>
      </c>
      <c r="G85" s="224">
        <f t="shared" ref="G85:G87" si="3">D85*E85</f>
        <v>0</v>
      </c>
      <c r="H85" s="225">
        <v>0.21</v>
      </c>
    </row>
    <row r="86" spans="1:8" x14ac:dyDescent="0.2">
      <c r="A86" s="220">
        <v>2</v>
      </c>
      <c r="B86" s="221" t="s">
        <v>535</v>
      </c>
      <c r="C86" s="221" t="s">
        <v>536</v>
      </c>
      <c r="D86" s="222"/>
      <c r="E86" s="223">
        <v>1260</v>
      </c>
      <c r="F86" s="221" t="s">
        <v>288</v>
      </c>
      <c r="G86" s="224">
        <f t="shared" si="3"/>
        <v>0</v>
      </c>
      <c r="H86" s="225">
        <v>0.21</v>
      </c>
    </row>
    <row r="87" spans="1:8" ht="22.5" x14ac:dyDescent="0.2">
      <c r="A87" s="220">
        <v>3</v>
      </c>
      <c r="B87" s="221" t="s">
        <v>537</v>
      </c>
      <c r="C87" s="221" t="s">
        <v>538</v>
      </c>
      <c r="D87" s="222"/>
      <c r="E87" s="223">
        <v>13</v>
      </c>
      <c r="F87" s="221" t="s">
        <v>438</v>
      </c>
      <c r="G87" s="224">
        <f t="shared" si="3"/>
        <v>0</v>
      </c>
      <c r="H87" s="225">
        <v>0.21</v>
      </c>
    </row>
    <row r="88" spans="1:8" x14ac:dyDescent="0.2">
      <c r="H88" s="201"/>
    </row>
    <row r="89" spans="1:8" ht="12" thickBot="1" x14ac:dyDescent="0.25">
      <c r="A89" s="226" t="s">
        <v>465</v>
      </c>
    </row>
    <row r="90" spans="1:8" ht="12.75" thickTop="1" x14ac:dyDescent="0.2">
      <c r="A90" s="227"/>
      <c r="B90" s="227"/>
      <c r="C90" s="227"/>
      <c r="D90" s="227"/>
      <c r="E90" s="227"/>
      <c r="F90" s="227"/>
      <c r="G90" s="228">
        <f>SUM(G85:G89)</f>
        <v>0</v>
      </c>
      <c r="H90" s="227"/>
    </row>
    <row r="92" spans="1:8" ht="12.75" x14ac:dyDescent="0.2">
      <c r="A92" s="229" t="s">
        <v>479</v>
      </c>
    </row>
    <row r="93" spans="1:8" ht="12" x14ac:dyDescent="0.2">
      <c r="A93" s="230" t="s">
        <v>467</v>
      </c>
      <c r="D93" s="203">
        <f>G90</f>
        <v>0</v>
      </c>
    </row>
    <row r="95" spans="1:8" ht="15.75" x14ac:dyDescent="0.2">
      <c r="A95" s="304" t="s">
        <v>539</v>
      </c>
      <c r="B95" s="304"/>
      <c r="C95" s="304"/>
      <c r="D95" s="304"/>
      <c r="E95" s="304"/>
      <c r="F95" s="304"/>
      <c r="G95" s="304"/>
      <c r="H95" s="304"/>
    </row>
    <row r="96" spans="1:8" x14ac:dyDescent="0.2">
      <c r="A96" s="196" t="s">
        <v>428</v>
      </c>
      <c r="B96" s="219" t="s">
        <v>429</v>
      </c>
      <c r="C96" s="219" t="s">
        <v>391</v>
      </c>
      <c r="D96" s="196" t="s">
        <v>430</v>
      </c>
      <c r="E96" s="196" t="s">
        <v>431</v>
      </c>
      <c r="F96" s="219" t="s">
        <v>432</v>
      </c>
      <c r="G96" s="196" t="s">
        <v>433</v>
      </c>
      <c r="H96" s="196" t="s">
        <v>99</v>
      </c>
    </row>
    <row r="97" spans="1:8" ht="146.25" x14ac:dyDescent="0.2">
      <c r="A97" s="220" t="s">
        <v>540</v>
      </c>
      <c r="B97" s="221" t="s">
        <v>541</v>
      </c>
      <c r="C97" s="221" t="s">
        <v>542</v>
      </c>
      <c r="D97" s="222"/>
      <c r="E97" s="223">
        <v>1</v>
      </c>
      <c r="F97" s="221" t="s">
        <v>478</v>
      </c>
      <c r="G97" s="224">
        <f t="shared" ref="G97:G160" si="4">D97*E97</f>
        <v>0</v>
      </c>
      <c r="H97" s="225">
        <v>0.21</v>
      </c>
    </row>
    <row r="98" spans="1:8" ht="90" x14ac:dyDescent="0.2">
      <c r="A98" s="220" t="s">
        <v>543</v>
      </c>
      <c r="B98" s="221" t="s">
        <v>541</v>
      </c>
      <c r="C98" s="221" t="s">
        <v>544</v>
      </c>
      <c r="D98" s="222"/>
      <c r="E98" s="223">
        <v>43</v>
      </c>
      <c r="F98" s="221" t="s">
        <v>478</v>
      </c>
      <c r="G98" s="224">
        <f t="shared" si="4"/>
        <v>0</v>
      </c>
      <c r="H98" s="225">
        <v>0.21</v>
      </c>
    </row>
    <row r="99" spans="1:8" ht="22.5" x14ac:dyDescent="0.2">
      <c r="A99" s="220" t="s">
        <v>545</v>
      </c>
      <c r="B99" s="221" t="s">
        <v>541</v>
      </c>
      <c r="C99" s="221" t="s">
        <v>546</v>
      </c>
      <c r="D99" s="222"/>
      <c r="E99" s="223">
        <v>3</v>
      </c>
      <c r="F99" s="221" t="s">
        <v>478</v>
      </c>
      <c r="G99" s="224">
        <f t="shared" si="4"/>
        <v>0</v>
      </c>
      <c r="H99" s="225">
        <v>0.21</v>
      </c>
    </row>
    <row r="100" spans="1:8" ht="45" x14ac:dyDescent="0.2">
      <c r="A100" s="220" t="s">
        <v>547</v>
      </c>
      <c r="B100" s="221" t="s">
        <v>541</v>
      </c>
      <c r="C100" s="221" t="s">
        <v>548</v>
      </c>
      <c r="D100" s="222"/>
      <c r="E100" s="223">
        <v>1</v>
      </c>
      <c r="F100" s="221" t="s">
        <v>478</v>
      </c>
      <c r="G100" s="224">
        <f t="shared" si="4"/>
        <v>0</v>
      </c>
      <c r="H100" s="225">
        <v>0.21</v>
      </c>
    </row>
    <row r="101" spans="1:8" ht="45" x14ac:dyDescent="0.2">
      <c r="A101" s="220" t="s">
        <v>549</v>
      </c>
      <c r="B101" s="221" t="s">
        <v>541</v>
      </c>
      <c r="C101" s="221" t="s">
        <v>550</v>
      </c>
      <c r="D101" s="222"/>
      <c r="E101" s="223">
        <v>2800</v>
      </c>
      <c r="F101" s="221" t="s">
        <v>478</v>
      </c>
      <c r="G101" s="224">
        <f t="shared" si="4"/>
        <v>0</v>
      </c>
      <c r="H101" s="225">
        <v>0.21</v>
      </c>
    </row>
    <row r="102" spans="1:8" ht="22.5" x14ac:dyDescent="0.2">
      <c r="A102" s="220" t="s">
        <v>551</v>
      </c>
      <c r="B102" s="221" t="s">
        <v>541</v>
      </c>
      <c r="C102" s="221" t="s">
        <v>552</v>
      </c>
      <c r="D102" s="222"/>
      <c r="E102" s="223">
        <v>1</v>
      </c>
      <c r="F102" s="221" t="s">
        <v>478</v>
      </c>
      <c r="G102" s="224">
        <f t="shared" si="4"/>
        <v>0</v>
      </c>
      <c r="H102" s="225">
        <v>0.21</v>
      </c>
    </row>
    <row r="103" spans="1:8" x14ac:dyDescent="0.2">
      <c r="A103" s="220" t="s">
        <v>553</v>
      </c>
      <c r="B103" s="221" t="s">
        <v>554</v>
      </c>
      <c r="C103" s="221" t="s">
        <v>555</v>
      </c>
      <c r="D103" s="222"/>
      <c r="E103" s="223">
        <v>1</v>
      </c>
      <c r="F103" s="221" t="s">
        <v>478</v>
      </c>
      <c r="G103" s="224">
        <f t="shared" si="4"/>
        <v>0</v>
      </c>
      <c r="H103" s="225">
        <v>0.21</v>
      </c>
    </row>
    <row r="104" spans="1:8" x14ac:dyDescent="0.2">
      <c r="A104" s="220" t="s">
        <v>556</v>
      </c>
      <c r="B104" s="221" t="s">
        <v>557</v>
      </c>
      <c r="C104" s="221" t="s">
        <v>558</v>
      </c>
      <c r="D104" s="222"/>
      <c r="E104" s="223">
        <v>12</v>
      </c>
      <c r="F104" s="221" t="s">
        <v>473</v>
      </c>
      <c r="G104" s="224">
        <f t="shared" si="4"/>
        <v>0</v>
      </c>
      <c r="H104" s="225">
        <v>0.21</v>
      </c>
    </row>
    <row r="105" spans="1:8" ht="33.75" x14ac:dyDescent="0.2">
      <c r="A105" s="220" t="s">
        <v>559</v>
      </c>
      <c r="B105" s="221" t="s">
        <v>560</v>
      </c>
      <c r="C105" s="221" t="s">
        <v>561</v>
      </c>
      <c r="D105" s="222"/>
      <c r="E105" s="223">
        <v>590</v>
      </c>
      <c r="F105" s="221" t="s">
        <v>288</v>
      </c>
      <c r="G105" s="224">
        <f t="shared" si="4"/>
        <v>0</v>
      </c>
      <c r="H105" s="225">
        <v>0.21</v>
      </c>
    </row>
    <row r="106" spans="1:8" ht="22.5" x14ac:dyDescent="0.2">
      <c r="A106" s="220" t="s">
        <v>562</v>
      </c>
      <c r="B106" s="221" t="s">
        <v>563</v>
      </c>
      <c r="C106" s="221" t="s">
        <v>564</v>
      </c>
      <c r="D106" s="222"/>
      <c r="E106" s="223">
        <v>2</v>
      </c>
      <c r="F106" s="221" t="s">
        <v>473</v>
      </c>
      <c r="G106" s="224">
        <f t="shared" si="4"/>
        <v>0</v>
      </c>
      <c r="H106" s="225">
        <v>0.21</v>
      </c>
    </row>
    <row r="107" spans="1:8" ht="22.5" x14ac:dyDescent="0.2">
      <c r="A107" s="220" t="s">
        <v>565</v>
      </c>
      <c r="B107" s="221" t="s">
        <v>566</v>
      </c>
      <c r="C107" s="221" t="s">
        <v>567</v>
      </c>
      <c r="D107" s="222"/>
      <c r="E107" s="223">
        <v>1</v>
      </c>
      <c r="F107" s="221" t="s">
        <v>473</v>
      </c>
      <c r="G107" s="224">
        <f t="shared" si="4"/>
        <v>0</v>
      </c>
      <c r="H107" s="225">
        <v>0.21</v>
      </c>
    </row>
    <row r="108" spans="1:8" ht="22.5" x14ac:dyDescent="0.2">
      <c r="A108" s="220">
        <v>12</v>
      </c>
      <c r="B108" s="221" t="s">
        <v>568</v>
      </c>
      <c r="C108" s="221" t="s">
        <v>569</v>
      </c>
      <c r="D108" s="222"/>
      <c r="E108" s="223">
        <v>329</v>
      </c>
      <c r="F108" s="221" t="s">
        <v>438</v>
      </c>
      <c r="G108" s="224">
        <f t="shared" si="4"/>
        <v>0</v>
      </c>
      <c r="H108" s="225">
        <v>0.21</v>
      </c>
    </row>
    <row r="109" spans="1:8" x14ac:dyDescent="0.2">
      <c r="A109" s="220">
        <v>13</v>
      </c>
      <c r="B109" s="221" t="s">
        <v>570</v>
      </c>
      <c r="C109" s="221" t="s">
        <v>571</v>
      </c>
      <c r="D109" s="222"/>
      <c r="E109" s="223">
        <v>6310</v>
      </c>
      <c r="F109" s="221" t="s">
        <v>572</v>
      </c>
      <c r="G109" s="224">
        <f t="shared" si="4"/>
        <v>0</v>
      </c>
      <c r="H109" s="225">
        <v>0.21</v>
      </c>
    </row>
    <row r="110" spans="1:8" x14ac:dyDescent="0.2">
      <c r="A110" s="220">
        <v>14</v>
      </c>
      <c r="B110" s="221" t="s">
        <v>573</v>
      </c>
      <c r="C110" s="221" t="s">
        <v>574</v>
      </c>
      <c r="D110" s="222"/>
      <c r="E110" s="223">
        <v>4380</v>
      </c>
      <c r="F110" s="221" t="s">
        <v>572</v>
      </c>
      <c r="G110" s="224">
        <f t="shared" si="4"/>
        <v>0</v>
      </c>
      <c r="H110" s="225">
        <v>0.21</v>
      </c>
    </row>
    <row r="111" spans="1:8" x14ac:dyDescent="0.2">
      <c r="A111" s="220">
        <v>15</v>
      </c>
      <c r="B111" s="221" t="s">
        <v>575</v>
      </c>
      <c r="C111" s="221" t="s">
        <v>576</v>
      </c>
      <c r="D111" s="222"/>
      <c r="E111" s="223">
        <v>390</v>
      </c>
      <c r="F111" s="221" t="s">
        <v>572</v>
      </c>
      <c r="G111" s="224">
        <f t="shared" si="4"/>
        <v>0</v>
      </c>
      <c r="H111" s="225">
        <v>0.21</v>
      </c>
    </row>
    <row r="112" spans="1:8" x14ac:dyDescent="0.2">
      <c r="A112" s="220">
        <v>16</v>
      </c>
      <c r="B112" s="221" t="s">
        <v>577</v>
      </c>
      <c r="C112" s="221" t="s">
        <v>578</v>
      </c>
      <c r="D112" s="222"/>
      <c r="E112" s="223">
        <v>30</v>
      </c>
      <c r="F112" s="221" t="s">
        <v>572</v>
      </c>
      <c r="G112" s="224">
        <f t="shared" si="4"/>
        <v>0</v>
      </c>
      <c r="H112" s="225">
        <v>0.21</v>
      </c>
    </row>
    <row r="113" spans="1:8" x14ac:dyDescent="0.2">
      <c r="A113" s="220">
        <v>17</v>
      </c>
      <c r="B113" s="221" t="s">
        <v>579</v>
      </c>
      <c r="C113" s="221" t="s">
        <v>580</v>
      </c>
      <c r="D113" s="222"/>
      <c r="E113" s="223">
        <v>60</v>
      </c>
      <c r="F113" s="221" t="s">
        <v>572</v>
      </c>
      <c r="G113" s="224">
        <f t="shared" si="4"/>
        <v>0</v>
      </c>
      <c r="H113" s="225">
        <v>0.21</v>
      </c>
    </row>
    <row r="114" spans="1:8" x14ac:dyDescent="0.2">
      <c r="A114" s="220">
        <v>18</v>
      </c>
      <c r="B114" s="221" t="s">
        <v>581</v>
      </c>
      <c r="C114" s="221" t="s">
        <v>582</v>
      </c>
      <c r="D114" s="222"/>
      <c r="E114" s="223">
        <v>860</v>
      </c>
      <c r="F114" s="221" t="s">
        <v>288</v>
      </c>
      <c r="G114" s="224">
        <f t="shared" si="4"/>
        <v>0</v>
      </c>
      <c r="H114" s="225">
        <v>0.21</v>
      </c>
    </row>
    <row r="115" spans="1:8" ht="33.75" x14ac:dyDescent="0.2">
      <c r="A115" s="220" t="s">
        <v>583</v>
      </c>
      <c r="B115" s="221" t="s">
        <v>584</v>
      </c>
      <c r="C115" s="221" t="s">
        <v>585</v>
      </c>
      <c r="D115" s="222"/>
      <c r="E115" s="223">
        <v>1260</v>
      </c>
      <c r="F115" s="221" t="s">
        <v>478</v>
      </c>
      <c r="G115" s="224">
        <f t="shared" si="4"/>
        <v>0</v>
      </c>
      <c r="H115" s="225">
        <v>0.21</v>
      </c>
    </row>
    <row r="116" spans="1:8" x14ac:dyDescent="0.2">
      <c r="A116" s="220">
        <v>20</v>
      </c>
      <c r="B116" s="221" t="s">
        <v>586</v>
      </c>
      <c r="C116" s="221" t="s">
        <v>587</v>
      </c>
      <c r="D116" s="222"/>
      <c r="E116" s="223">
        <v>25</v>
      </c>
      <c r="F116" s="221" t="s">
        <v>588</v>
      </c>
      <c r="G116" s="224">
        <f t="shared" si="4"/>
        <v>0</v>
      </c>
      <c r="H116" s="225">
        <v>0.21</v>
      </c>
    </row>
    <row r="117" spans="1:8" ht="22.5" x14ac:dyDescent="0.2">
      <c r="A117" s="220" t="s">
        <v>589</v>
      </c>
      <c r="B117" s="221" t="s">
        <v>590</v>
      </c>
      <c r="C117" s="221" t="s">
        <v>591</v>
      </c>
      <c r="D117" s="222"/>
      <c r="E117" s="223">
        <v>120</v>
      </c>
      <c r="F117" s="221" t="s">
        <v>572</v>
      </c>
      <c r="G117" s="224">
        <f t="shared" si="4"/>
        <v>0</v>
      </c>
      <c r="H117" s="225">
        <v>0.21</v>
      </c>
    </row>
    <row r="118" spans="1:8" ht="45" x14ac:dyDescent="0.2">
      <c r="A118" s="220" t="s">
        <v>592</v>
      </c>
      <c r="B118" s="221" t="s">
        <v>593</v>
      </c>
      <c r="C118" s="221" t="s">
        <v>594</v>
      </c>
      <c r="D118" s="222"/>
      <c r="E118" s="223">
        <v>2</v>
      </c>
      <c r="F118" s="221" t="s">
        <v>478</v>
      </c>
      <c r="G118" s="224">
        <f t="shared" si="4"/>
        <v>0</v>
      </c>
      <c r="H118" s="225">
        <v>0.21</v>
      </c>
    </row>
    <row r="119" spans="1:8" ht="22.5" x14ac:dyDescent="0.2">
      <c r="A119" s="220">
        <v>23</v>
      </c>
      <c r="B119" s="221" t="s">
        <v>595</v>
      </c>
      <c r="C119" s="221" t="s">
        <v>596</v>
      </c>
      <c r="D119" s="222"/>
      <c r="E119" s="223">
        <v>1</v>
      </c>
      <c r="F119" s="221" t="s">
        <v>588</v>
      </c>
      <c r="G119" s="224">
        <f t="shared" si="4"/>
        <v>0</v>
      </c>
      <c r="H119" s="225">
        <v>0.21</v>
      </c>
    </row>
    <row r="120" spans="1:8" ht="22.5" x14ac:dyDescent="0.2">
      <c r="A120" s="220">
        <v>24</v>
      </c>
      <c r="B120" s="221" t="s">
        <v>597</v>
      </c>
      <c r="C120" s="221" t="s">
        <v>598</v>
      </c>
      <c r="D120" s="222"/>
      <c r="E120" s="223">
        <v>290</v>
      </c>
      <c r="F120" s="221" t="s">
        <v>572</v>
      </c>
      <c r="G120" s="224">
        <f t="shared" si="4"/>
        <v>0</v>
      </c>
      <c r="H120" s="225">
        <v>0.21</v>
      </c>
    </row>
    <row r="121" spans="1:8" ht="33.75" x14ac:dyDescent="0.2">
      <c r="A121" s="220">
        <v>25</v>
      </c>
      <c r="B121" s="221" t="s">
        <v>599</v>
      </c>
      <c r="C121" s="221" t="s">
        <v>600</v>
      </c>
      <c r="D121" s="222"/>
      <c r="E121" s="223">
        <v>130</v>
      </c>
      <c r="F121" s="221" t="s">
        <v>478</v>
      </c>
      <c r="G121" s="224">
        <f t="shared" si="4"/>
        <v>0</v>
      </c>
      <c r="H121" s="225">
        <v>0.21</v>
      </c>
    </row>
    <row r="122" spans="1:8" ht="45" x14ac:dyDescent="0.2">
      <c r="A122" s="220">
        <v>26</v>
      </c>
      <c r="B122" s="221" t="s">
        <v>601</v>
      </c>
      <c r="C122" s="221" t="s">
        <v>602</v>
      </c>
      <c r="D122" s="222"/>
      <c r="E122" s="223">
        <v>65</v>
      </c>
      <c r="F122" s="221" t="s">
        <v>478</v>
      </c>
      <c r="G122" s="224">
        <f t="shared" si="4"/>
        <v>0</v>
      </c>
      <c r="H122" s="225">
        <v>0.21</v>
      </c>
    </row>
    <row r="123" spans="1:8" ht="45" x14ac:dyDescent="0.2">
      <c r="A123" s="220">
        <v>27</v>
      </c>
      <c r="B123" s="221" t="s">
        <v>603</v>
      </c>
      <c r="C123" s="221" t="s">
        <v>604</v>
      </c>
      <c r="D123" s="222"/>
      <c r="E123" s="223">
        <v>65</v>
      </c>
      <c r="F123" s="221" t="s">
        <v>478</v>
      </c>
      <c r="G123" s="224">
        <f t="shared" si="4"/>
        <v>0</v>
      </c>
      <c r="H123" s="225">
        <v>0.21</v>
      </c>
    </row>
    <row r="124" spans="1:8" ht="45" x14ac:dyDescent="0.2">
      <c r="A124" s="220">
        <v>28</v>
      </c>
      <c r="B124" s="221" t="s">
        <v>605</v>
      </c>
      <c r="C124" s="221" t="s">
        <v>606</v>
      </c>
      <c r="D124" s="222"/>
      <c r="E124" s="223">
        <v>65</v>
      </c>
      <c r="F124" s="221" t="s">
        <v>478</v>
      </c>
      <c r="G124" s="224">
        <f t="shared" si="4"/>
        <v>0</v>
      </c>
      <c r="H124" s="225">
        <v>0.21</v>
      </c>
    </row>
    <row r="125" spans="1:8" ht="22.5" x14ac:dyDescent="0.2">
      <c r="A125" s="220" t="s">
        <v>607</v>
      </c>
      <c r="B125" s="221" t="s">
        <v>608</v>
      </c>
      <c r="C125" s="221" t="s">
        <v>609</v>
      </c>
      <c r="D125" s="222"/>
      <c r="E125" s="223">
        <v>550</v>
      </c>
      <c r="F125" s="221" t="s">
        <v>572</v>
      </c>
      <c r="G125" s="224">
        <f t="shared" si="4"/>
        <v>0</v>
      </c>
      <c r="H125" s="225">
        <v>0.21</v>
      </c>
    </row>
    <row r="126" spans="1:8" x14ac:dyDescent="0.2">
      <c r="A126" s="220">
        <v>30</v>
      </c>
      <c r="B126" s="221" t="s">
        <v>610</v>
      </c>
      <c r="C126" s="221" t="s">
        <v>611</v>
      </c>
      <c r="D126" s="222"/>
      <c r="E126" s="223">
        <v>65</v>
      </c>
      <c r="F126" s="221" t="s">
        <v>478</v>
      </c>
      <c r="G126" s="224">
        <f t="shared" si="4"/>
        <v>0</v>
      </c>
      <c r="H126" s="225">
        <v>0.21</v>
      </c>
    </row>
    <row r="127" spans="1:8" ht="22.5" x14ac:dyDescent="0.2">
      <c r="A127" s="220" t="s">
        <v>612</v>
      </c>
      <c r="B127" s="221" t="s">
        <v>613</v>
      </c>
      <c r="C127" s="221" t="s">
        <v>614</v>
      </c>
      <c r="D127" s="222"/>
      <c r="E127" s="223">
        <v>9</v>
      </c>
      <c r="F127" s="221" t="s">
        <v>478</v>
      </c>
      <c r="G127" s="224">
        <f t="shared" si="4"/>
        <v>0</v>
      </c>
      <c r="H127" s="225">
        <v>0.21</v>
      </c>
    </row>
    <row r="128" spans="1:8" ht="22.5" x14ac:dyDescent="0.2">
      <c r="A128" s="220" t="s">
        <v>615</v>
      </c>
      <c r="B128" s="221" t="s">
        <v>613</v>
      </c>
      <c r="C128" s="221" t="s">
        <v>616</v>
      </c>
      <c r="D128" s="222"/>
      <c r="E128" s="223">
        <v>1</v>
      </c>
      <c r="F128" s="221" t="s">
        <v>478</v>
      </c>
      <c r="G128" s="224">
        <f t="shared" si="4"/>
        <v>0</v>
      </c>
      <c r="H128" s="225">
        <v>0.21</v>
      </c>
    </row>
    <row r="129" spans="1:8" ht="135" x14ac:dyDescent="0.2">
      <c r="A129" s="220" t="s">
        <v>617</v>
      </c>
      <c r="B129" s="221" t="s">
        <v>613</v>
      </c>
      <c r="C129" s="221" t="s">
        <v>618</v>
      </c>
      <c r="D129" s="222"/>
      <c r="E129" s="223">
        <v>1</v>
      </c>
      <c r="F129" s="221" t="s">
        <v>478</v>
      </c>
      <c r="G129" s="224">
        <f t="shared" si="4"/>
        <v>0</v>
      </c>
      <c r="H129" s="225">
        <v>0.21</v>
      </c>
    </row>
    <row r="130" spans="1:8" ht="33.75" x14ac:dyDescent="0.2">
      <c r="A130" s="220" t="s">
        <v>619</v>
      </c>
      <c r="B130" s="221" t="s">
        <v>613</v>
      </c>
      <c r="C130" s="221" t="s">
        <v>620</v>
      </c>
      <c r="D130" s="222"/>
      <c r="E130" s="223">
        <v>1</v>
      </c>
      <c r="F130" s="221" t="s">
        <v>478</v>
      </c>
      <c r="G130" s="224">
        <f t="shared" si="4"/>
        <v>0</v>
      </c>
      <c r="H130" s="225">
        <v>0.21</v>
      </c>
    </row>
    <row r="131" spans="1:8" ht="33.75" x14ac:dyDescent="0.2">
      <c r="A131" s="220" t="s">
        <v>621</v>
      </c>
      <c r="B131" s="221" t="s">
        <v>613</v>
      </c>
      <c r="C131" s="221" t="s">
        <v>622</v>
      </c>
      <c r="D131" s="222"/>
      <c r="E131" s="223">
        <v>3</v>
      </c>
      <c r="F131" s="221" t="s">
        <v>478</v>
      </c>
      <c r="G131" s="224">
        <f t="shared" si="4"/>
        <v>0</v>
      </c>
      <c r="H131" s="225">
        <v>0.21</v>
      </c>
    </row>
    <row r="132" spans="1:8" ht="157.5" x14ac:dyDescent="0.2">
      <c r="A132" s="220" t="s">
        <v>623</v>
      </c>
      <c r="B132" s="221" t="s">
        <v>613</v>
      </c>
      <c r="C132" s="221" t="s">
        <v>624</v>
      </c>
      <c r="D132" s="222"/>
      <c r="E132" s="223">
        <v>1</v>
      </c>
      <c r="F132" s="221" t="s">
        <v>478</v>
      </c>
      <c r="G132" s="224">
        <f t="shared" si="4"/>
        <v>0</v>
      </c>
      <c r="H132" s="225">
        <v>0.21</v>
      </c>
    </row>
    <row r="133" spans="1:8" x14ac:dyDescent="0.2">
      <c r="A133" s="220">
        <v>37</v>
      </c>
      <c r="B133" s="221" t="s">
        <v>625</v>
      </c>
      <c r="C133" s="221" t="s">
        <v>626</v>
      </c>
      <c r="D133" s="222"/>
      <c r="E133" s="223">
        <v>36</v>
      </c>
      <c r="F133" s="221" t="s">
        <v>473</v>
      </c>
      <c r="G133" s="224">
        <f t="shared" si="4"/>
        <v>0</v>
      </c>
      <c r="H133" s="225">
        <v>0.21</v>
      </c>
    </row>
    <row r="134" spans="1:8" ht="22.5" x14ac:dyDescent="0.2">
      <c r="A134" s="220">
        <v>38</v>
      </c>
      <c r="B134" s="221" t="s">
        <v>627</v>
      </c>
      <c r="C134" s="221" t="s">
        <v>628</v>
      </c>
      <c r="D134" s="222"/>
      <c r="E134" s="223">
        <v>36</v>
      </c>
      <c r="F134" s="221" t="s">
        <v>473</v>
      </c>
      <c r="G134" s="224">
        <f t="shared" si="4"/>
        <v>0</v>
      </c>
      <c r="H134" s="225">
        <v>0.21</v>
      </c>
    </row>
    <row r="135" spans="1:8" ht="22.5" x14ac:dyDescent="0.2">
      <c r="A135" s="220">
        <v>39</v>
      </c>
      <c r="B135" s="221" t="s">
        <v>629</v>
      </c>
      <c r="C135" s="221" t="s">
        <v>630</v>
      </c>
      <c r="D135" s="222"/>
      <c r="E135" s="223">
        <v>390</v>
      </c>
      <c r="F135" s="221" t="s">
        <v>572</v>
      </c>
      <c r="G135" s="224">
        <f t="shared" si="4"/>
        <v>0</v>
      </c>
      <c r="H135" s="225">
        <v>0.21</v>
      </c>
    </row>
    <row r="136" spans="1:8" ht="22.5" x14ac:dyDescent="0.2">
      <c r="A136" s="220">
        <v>40</v>
      </c>
      <c r="B136" s="221" t="s">
        <v>629</v>
      </c>
      <c r="C136" s="221" t="s">
        <v>630</v>
      </c>
      <c r="D136" s="222"/>
      <c r="E136" s="223">
        <v>610</v>
      </c>
      <c r="F136" s="221" t="s">
        <v>572</v>
      </c>
      <c r="G136" s="224">
        <f t="shared" si="4"/>
        <v>0</v>
      </c>
      <c r="H136" s="225">
        <v>0.21</v>
      </c>
    </row>
    <row r="137" spans="1:8" x14ac:dyDescent="0.2">
      <c r="A137" s="220" t="s">
        <v>631</v>
      </c>
      <c r="B137" s="221" t="s">
        <v>632</v>
      </c>
      <c r="C137" s="221" t="s">
        <v>633</v>
      </c>
      <c r="D137" s="222"/>
      <c r="E137" s="223">
        <v>2800</v>
      </c>
      <c r="F137" s="221" t="s">
        <v>478</v>
      </c>
      <c r="G137" s="224">
        <f t="shared" si="4"/>
        <v>0</v>
      </c>
      <c r="H137" s="225">
        <v>0.21</v>
      </c>
    </row>
    <row r="138" spans="1:8" x14ac:dyDescent="0.2">
      <c r="A138" s="220">
        <v>42</v>
      </c>
      <c r="B138" s="221" t="s">
        <v>634</v>
      </c>
      <c r="C138" s="221" t="s">
        <v>635</v>
      </c>
      <c r="D138" s="222"/>
      <c r="E138" s="223">
        <v>65</v>
      </c>
      <c r="F138" s="221" t="s">
        <v>478</v>
      </c>
      <c r="G138" s="224">
        <f t="shared" si="4"/>
        <v>0</v>
      </c>
      <c r="H138" s="225">
        <v>0.21</v>
      </c>
    </row>
    <row r="139" spans="1:8" x14ac:dyDescent="0.2">
      <c r="A139" s="220">
        <v>43</v>
      </c>
      <c r="B139" s="221" t="s">
        <v>634</v>
      </c>
      <c r="C139" s="221" t="s">
        <v>635</v>
      </c>
      <c r="D139" s="222"/>
      <c r="E139" s="223">
        <v>134</v>
      </c>
      <c r="F139" s="221" t="s">
        <v>478</v>
      </c>
      <c r="G139" s="224">
        <f t="shared" si="4"/>
        <v>0</v>
      </c>
      <c r="H139" s="225">
        <v>0.21</v>
      </c>
    </row>
    <row r="140" spans="1:8" x14ac:dyDescent="0.2">
      <c r="A140" s="220">
        <v>44</v>
      </c>
      <c r="B140" s="221" t="s">
        <v>634</v>
      </c>
      <c r="C140" s="221" t="s">
        <v>635</v>
      </c>
      <c r="D140" s="222"/>
      <c r="E140" s="223">
        <v>82</v>
      </c>
      <c r="F140" s="221" t="s">
        <v>478</v>
      </c>
      <c r="G140" s="224">
        <f t="shared" si="4"/>
        <v>0</v>
      </c>
      <c r="H140" s="225">
        <v>0.21</v>
      </c>
    </row>
    <row r="141" spans="1:8" x14ac:dyDescent="0.2">
      <c r="A141" s="220">
        <v>45</v>
      </c>
      <c r="B141" s="221" t="s">
        <v>634</v>
      </c>
      <c r="C141" s="221" t="s">
        <v>635</v>
      </c>
      <c r="D141" s="222"/>
      <c r="E141" s="223">
        <v>30</v>
      </c>
      <c r="F141" s="221" t="s">
        <v>478</v>
      </c>
      <c r="G141" s="224">
        <f t="shared" si="4"/>
        <v>0</v>
      </c>
      <c r="H141" s="225">
        <v>0.21</v>
      </c>
    </row>
    <row r="142" spans="1:8" ht="56.25" x14ac:dyDescent="0.2">
      <c r="A142" s="220">
        <v>46</v>
      </c>
      <c r="B142" s="221" t="s">
        <v>636</v>
      </c>
      <c r="C142" s="221" t="s">
        <v>637</v>
      </c>
      <c r="D142" s="222"/>
      <c r="E142" s="223">
        <v>65</v>
      </c>
      <c r="F142" s="221" t="s">
        <v>478</v>
      </c>
      <c r="G142" s="224">
        <f t="shared" si="4"/>
        <v>0</v>
      </c>
      <c r="H142" s="225">
        <v>0.21</v>
      </c>
    </row>
    <row r="143" spans="1:8" ht="33.75" x14ac:dyDescent="0.2">
      <c r="A143" s="220" t="s">
        <v>638</v>
      </c>
      <c r="B143" s="221" t="s">
        <v>639</v>
      </c>
      <c r="C143" s="221" t="s">
        <v>640</v>
      </c>
      <c r="D143" s="222"/>
      <c r="E143" s="223">
        <v>2800</v>
      </c>
      <c r="F143" s="221" t="s">
        <v>478</v>
      </c>
      <c r="G143" s="224">
        <f t="shared" si="4"/>
        <v>0</v>
      </c>
      <c r="H143" s="225">
        <v>0.21</v>
      </c>
    </row>
    <row r="144" spans="1:8" ht="33.75" x14ac:dyDescent="0.2">
      <c r="A144" s="220">
        <v>48</v>
      </c>
      <c r="B144" s="221" t="s">
        <v>639</v>
      </c>
      <c r="C144" s="221" t="s">
        <v>640</v>
      </c>
      <c r="D144" s="222"/>
      <c r="E144" s="223">
        <v>690</v>
      </c>
      <c r="F144" s="221" t="s">
        <v>588</v>
      </c>
      <c r="G144" s="224">
        <f t="shared" si="4"/>
        <v>0</v>
      </c>
      <c r="H144" s="225">
        <v>0.21</v>
      </c>
    </row>
    <row r="145" spans="1:8" ht="101.25" x14ac:dyDescent="0.2">
      <c r="A145" s="220" t="s">
        <v>641</v>
      </c>
      <c r="B145" s="221" t="s">
        <v>642</v>
      </c>
      <c r="C145" s="221" t="s">
        <v>643</v>
      </c>
      <c r="D145" s="222"/>
      <c r="E145" s="223">
        <v>24</v>
      </c>
      <c r="F145" s="221" t="s">
        <v>478</v>
      </c>
      <c r="G145" s="224">
        <f t="shared" si="4"/>
        <v>0</v>
      </c>
      <c r="H145" s="225">
        <v>0.21</v>
      </c>
    </row>
    <row r="146" spans="1:8" ht="101.25" x14ac:dyDescent="0.2">
      <c r="A146" s="220" t="s">
        <v>644</v>
      </c>
      <c r="B146" s="221" t="s">
        <v>642</v>
      </c>
      <c r="C146" s="221" t="s">
        <v>645</v>
      </c>
      <c r="D146" s="222"/>
      <c r="E146" s="223">
        <v>19</v>
      </c>
      <c r="F146" s="221" t="s">
        <v>478</v>
      </c>
      <c r="G146" s="224">
        <f t="shared" si="4"/>
        <v>0</v>
      </c>
      <c r="H146" s="225">
        <v>0.21</v>
      </c>
    </row>
    <row r="147" spans="1:8" ht="78.75" x14ac:dyDescent="0.2">
      <c r="A147" s="220" t="s">
        <v>646</v>
      </c>
      <c r="B147" s="221" t="s">
        <v>647</v>
      </c>
      <c r="C147" s="221" t="s">
        <v>648</v>
      </c>
      <c r="D147" s="222"/>
      <c r="E147" s="223">
        <v>15</v>
      </c>
      <c r="F147" s="221" t="s">
        <v>478</v>
      </c>
      <c r="G147" s="224">
        <f t="shared" si="4"/>
        <v>0</v>
      </c>
      <c r="H147" s="225">
        <v>0.21</v>
      </c>
    </row>
    <row r="148" spans="1:8" ht="90" x14ac:dyDescent="0.2">
      <c r="A148" s="220" t="s">
        <v>649</v>
      </c>
      <c r="B148" s="221" t="s">
        <v>647</v>
      </c>
      <c r="C148" s="221" t="s">
        <v>650</v>
      </c>
      <c r="D148" s="222"/>
      <c r="E148" s="223">
        <v>194</v>
      </c>
      <c r="F148" s="221" t="s">
        <v>478</v>
      </c>
      <c r="G148" s="224">
        <f t="shared" si="4"/>
        <v>0</v>
      </c>
      <c r="H148" s="225">
        <v>0.21</v>
      </c>
    </row>
    <row r="149" spans="1:8" ht="90" x14ac:dyDescent="0.2">
      <c r="A149" s="220" t="s">
        <v>651</v>
      </c>
      <c r="B149" s="221" t="s">
        <v>647</v>
      </c>
      <c r="C149" s="221" t="s">
        <v>652</v>
      </c>
      <c r="D149" s="222"/>
      <c r="E149" s="223">
        <v>18</v>
      </c>
      <c r="F149" s="221" t="s">
        <v>478</v>
      </c>
      <c r="G149" s="224">
        <f t="shared" si="4"/>
        <v>0</v>
      </c>
      <c r="H149" s="225">
        <v>0.21</v>
      </c>
    </row>
    <row r="150" spans="1:8" ht="101.25" x14ac:dyDescent="0.2">
      <c r="A150" s="220" t="s">
        <v>653</v>
      </c>
      <c r="B150" s="221" t="s">
        <v>647</v>
      </c>
      <c r="C150" s="221" t="s">
        <v>654</v>
      </c>
      <c r="D150" s="222"/>
      <c r="E150" s="223">
        <v>44</v>
      </c>
      <c r="F150" s="221" t="s">
        <v>478</v>
      </c>
      <c r="G150" s="224">
        <f t="shared" si="4"/>
        <v>0</v>
      </c>
      <c r="H150" s="225">
        <v>0.21</v>
      </c>
    </row>
    <row r="151" spans="1:8" ht="112.5" x14ac:dyDescent="0.2">
      <c r="A151" s="220" t="s">
        <v>655</v>
      </c>
      <c r="B151" s="221" t="s">
        <v>647</v>
      </c>
      <c r="C151" s="221" t="s">
        <v>656</v>
      </c>
      <c r="D151" s="222"/>
      <c r="E151" s="223">
        <v>8</v>
      </c>
      <c r="F151" s="221" t="s">
        <v>478</v>
      </c>
      <c r="G151" s="224">
        <f t="shared" si="4"/>
        <v>0</v>
      </c>
      <c r="H151" s="225">
        <v>0.21</v>
      </c>
    </row>
    <row r="152" spans="1:8" ht="112.5" x14ac:dyDescent="0.2">
      <c r="A152" s="220" t="s">
        <v>657</v>
      </c>
      <c r="B152" s="221" t="s">
        <v>647</v>
      </c>
      <c r="C152" s="221" t="s">
        <v>658</v>
      </c>
      <c r="D152" s="222"/>
      <c r="E152" s="223">
        <v>50</v>
      </c>
      <c r="F152" s="221" t="s">
        <v>478</v>
      </c>
      <c r="G152" s="224">
        <f t="shared" si="4"/>
        <v>0</v>
      </c>
      <c r="H152" s="225">
        <v>0.21</v>
      </c>
    </row>
    <row r="153" spans="1:8" ht="33.75" x14ac:dyDescent="0.2">
      <c r="A153" s="220">
        <v>57</v>
      </c>
      <c r="B153" s="221" t="s">
        <v>659</v>
      </c>
      <c r="C153" s="221" t="s">
        <v>660</v>
      </c>
      <c r="D153" s="222"/>
      <c r="E153" s="223">
        <v>13</v>
      </c>
      <c r="F153" s="221" t="s">
        <v>661</v>
      </c>
      <c r="G153" s="224">
        <f t="shared" si="4"/>
        <v>0</v>
      </c>
      <c r="H153" s="225">
        <v>0.21</v>
      </c>
    </row>
    <row r="154" spans="1:8" x14ac:dyDescent="0.2">
      <c r="A154" s="220">
        <v>58</v>
      </c>
      <c r="B154" s="221" t="s">
        <v>662</v>
      </c>
      <c r="C154" s="221" t="s">
        <v>574</v>
      </c>
      <c r="D154" s="222"/>
      <c r="E154" s="223">
        <v>390</v>
      </c>
      <c r="F154" s="221" t="s">
        <v>572</v>
      </c>
      <c r="G154" s="224">
        <f t="shared" si="4"/>
        <v>0</v>
      </c>
      <c r="H154" s="225">
        <v>0.21</v>
      </c>
    </row>
    <row r="155" spans="1:8" x14ac:dyDescent="0.2">
      <c r="A155" s="220">
        <v>59</v>
      </c>
      <c r="B155" s="221" t="s">
        <v>663</v>
      </c>
      <c r="C155" s="221" t="s">
        <v>664</v>
      </c>
      <c r="D155" s="222"/>
      <c r="E155" s="223">
        <v>590</v>
      </c>
      <c r="F155" s="221" t="s">
        <v>572</v>
      </c>
      <c r="G155" s="224">
        <f t="shared" si="4"/>
        <v>0</v>
      </c>
      <c r="H155" s="225">
        <v>0.21</v>
      </c>
    </row>
    <row r="156" spans="1:8" ht="22.5" x14ac:dyDescent="0.2">
      <c r="A156" s="220">
        <v>60</v>
      </c>
      <c r="B156" s="221" t="s">
        <v>665</v>
      </c>
      <c r="C156" s="221" t="s">
        <v>666</v>
      </c>
      <c r="D156" s="222"/>
      <c r="E156" s="223">
        <v>50</v>
      </c>
      <c r="F156" s="221" t="s">
        <v>478</v>
      </c>
      <c r="G156" s="224">
        <f t="shared" si="4"/>
        <v>0</v>
      </c>
      <c r="H156" s="225">
        <v>0.21</v>
      </c>
    </row>
    <row r="157" spans="1:8" x14ac:dyDescent="0.2">
      <c r="A157" s="220">
        <v>61</v>
      </c>
      <c r="B157" s="221" t="s">
        <v>667</v>
      </c>
      <c r="C157" s="221" t="s">
        <v>635</v>
      </c>
      <c r="D157" s="222"/>
      <c r="E157" s="223">
        <v>15</v>
      </c>
      <c r="F157" s="221" t="s">
        <v>478</v>
      </c>
      <c r="G157" s="224">
        <f t="shared" si="4"/>
        <v>0</v>
      </c>
      <c r="H157" s="225">
        <v>0.21</v>
      </c>
    </row>
    <row r="158" spans="1:8" ht="33.75" x14ac:dyDescent="0.2">
      <c r="A158" s="220" t="s">
        <v>668</v>
      </c>
      <c r="B158" s="221" t="s">
        <v>669</v>
      </c>
      <c r="C158" s="221" t="s">
        <v>670</v>
      </c>
      <c r="D158" s="222"/>
      <c r="E158" s="223">
        <v>15</v>
      </c>
      <c r="F158" s="221" t="s">
        <v>478</v>
      </c>
      <c r="G158" s="224">
        <f t="shared" si="4"/>
        <v>0</v>
      </c>
      <c r="H158" s="225">
        <v>0.21</v>
      </c>
    </row>
    <row r="159" spans="1:8" x14ac:dyDescent="0.2">
      <c r="A159" s="220" t="s">
        <v>671</v>
      </c>
      <c r="B159" s="221" t="s">
        <v>672</v>
      </c>
      <c r="C159" s="221" t="s">
        <v>673</v>
      </c>
      <c r="D159" s="222"/>
      <c r="E159" s="223">
        <v>15</v>
      </c>
      <c r="F159" s="221" t="s">
        <v>478</v>
      </c>
      <c r="G159" s="224">
        <f t="shared" si="4"/>
        <v>0</v>
      </c>
      <c r="H159" s="225">
        <v>0.21</v>
      </c>
    </row>
    <row r="160" spans="1:8" ht="112.5" x14ac:dyDescent="0.2">
      <c r="A160" s="220">
        <v>64</v>
      </c>
      <c r="B160" s="221" t="s">
        <v>674</v>
      </c>
      <c r="C160" s="221" t="s">
        <v>675</v>
      </c>
      <c r="D160" s="222"/>
      <c r="E160" s="223">
        <v>40</v>
      </c>
      <c r="F160" s="221" t="s">
        <v>478</v>
      </c>
      <c r="G160" s="224">
        <f t="shared" si="4"/>
        <v>0</v>
      </c>
      <c r="H160" s="225">
        <v>0.21</v>
      </c>
    </row>
    <row r="161" spans="1:8" x14ac:dyDescent="0.2">
      <c r="A161" s="220">
        <v>65</v>
      </c>
      <c r="B161" s="221" t="s">
        <v>676</v>
      </c>
      <c r="C161" s="221" t="s">
        <v>677</v>
      </c>
      <c r="D161" s="222"/>
      <c r="E161" s="223">
        <v>260</v>
      </c>
      <c r="F161" s="221" t="s">
        <v>572</v>
      </c>
      <c r="G161" s="224">
        <f t="shared" ref="G161:G165" si="5">D161*E161</f>
        <v>0</v>
      </c>
      <c r="H161" s="225">
        <v>0.21</v>
      </c>
    </row>
    <row r="162" spans="1:8" ht="33.75" x14ac:dyDescent="0.2">
      <c r="A162" s="220" t="s">
        <v>678</v>
      </c>
      <c r="B162" s="221" t="s">
        <v>679</v>
      </c>
      <c r="C162" s="221" t="s">
        <v>680</v>
      </c>
      <c r="D162" s="222"/>
      <c r="E162" s="223">
        <v>960</v>
      </c>
      <c r="F162" s="221" t="s">
        <v>478</v>
      </c>
      <c r="G162" s="224">
        <f t="shared" si="5"/>
        <v>0</v>
      </c>
      <c r="H162" s="225">
        <v>0.21</v>
      </c>
    </row>
    <row r="163" spans="1:8" ht="33.75" x14ac:dyDescent="0.2">
      <c r="A163" s="220">
        <v>67</v>
      </c>
      <c r="B163" s="221" t="s">
        <v>681</v>
      </c>
      <c r="C163" s="221" t="s">
        <v>682</v>
      </c>
      <c r="D163" s="222"/>
      <c r="E163" s="223">
        <v>134</v>
      </c>
      <c r="F163" s="221" t="s">
        <v>478</v>
      </c>
      <c r="G163" s="224">
        <f t="shared" si="5"/>
        <v>0</v>
      </c>
      <c r="H163" s="225">
        <v>0.21</v>
      </c>
    </row>
    <row r="164" spans="1:8" ht="22.5" x14ac:dyDescent="0.2">
      <c r="A164" s="220">
        <v>68</v>
      </c>
      <c r="B164" s="221" t="s">
        <v>681</v>
      </c>
      <c r="C164" s="221" t="s">
        <v>683</v>
      </c>
      <c r="D164" s="222"/>
      <c r="E164" s="223">
        <v>82</v>
      </c>
      <c r="F164" s="221" t="s">
        <v>478</v>
      </c>
      <c r="G164" s="224">
        <f t="shared" si="5"/>
        <v>0</v>
      </c>
      <c r="H164" s="225">
        <v>0.21</v>
      </c>
    </row>
    <row r="165" spans="1:8" x14ac:dyDescent="0.2">
      <c r="A165" s="220" t="s">
        <v>684</v>
      </c>
      <c r="B165" s="221" t="s">
        <v>685</v>
      </c>
      <c r="C165" s="221" t="s">
        <v>686</v>
      </c>
      <c r="D165" s="222"/>
      <c r="E165" s="223">
        <v>30</v>
      </c>
      <c r="F165" s="221" t="s">
        <v>478</v>
      </c>
      <c r="G165" s="224">
        <f t="shared" si="5"/>
        <v>0</v>
      </c>
      <c r="H165" s="225">
        <v>0.21</v>
      </c>
    </row>
    <row r="166" spans="1:8" x14ac:dyDescent="0.2">
      <c r="H166" s="201"/>
    </row>
    <row r="167" spans="1:8" ht="12" thickBot="1" x14ac:dyDescent="0.25">
      <c r="A167" s="226" t="s">
        <v>687</v>
      </c>
    </row>
    <row r="168" spans="1:8" ht="12.75" thickTop="1" x14ac:dyDescent="0.2">
      <c r="A168" s="227"/>
      <c r="B168" s="227"/>
      <c r="C168" s="227"/>
      <c r="D168" s="227"/>
      <c r="E168" s="227"/>
      <c r="F168" s="227"/>
      <c r="G168" s="228">
        <f>SUM(G97:G167)</f>
        <v>0</v>
      </c>
      <c r="H168" s="227"/>
    </row>
    <row r="170" spans="1:8" ht="12.75" x14ac:dyDescent="0.2">
      <c r="A170" s="229" t="s">
        <v>688</v>
      </c>
    </row>
    <row r="171" spans="1:8" ht="12" x14ac:dyDescent="0.2">
      <c r="A171" s="230" t="s">
        <v>689</v>
      </c>
      <c r="D171" s="217"/>
    </row>
    <row r="173" spans="1:8" ht="12.75" x14ac:dyDescent="0.2">
      <c r="A173" s="229" t="s">
        <v>690</v>
      </c>
    </row>
    <row r="174" spans="1:8" ht="12" x14ac:dyDescent="0.2">
      <c r="A174" s="230" t="s">
        <v>691</v>
      </c>
      <c r="D174" s="203">
        <f>D171+G168</f>
        <v>0</v>
      </c>
    </row>
    <row r="176" spans="1:8" ht="15.75" x14ac:dyDescent="0.2">
      <c r="A176" s="304" t="s">
        <v>692</v>
      </c>
      <c r="B176" s="304"/>
      <c r="C176" s="304"/>
      <c r="D176" s="304"/>
      <c r="E176" s="304"/>
      <c r="F176" s="304"/>
      <c r="G176" s="304"/>
      <c r="H176" s="304"/>
    </row>
    <row r="177" spans="1:8" x14ac:dyDescent="0.2">
      <c r="A177" s="196" t="s">
        <v>428</v>
      </c>
      <c r="B177" s="219" t="s">
        <v>429</v>
      </c>
      <c r="C177" s="219" t="s">
        <v>391</v>
      </c>
      <c r="D177" s="196" t="s">
        <v>430</v>
      </c>
      <c r="E177" s="196" t="s">
        <v>431</v>
      </c>
      <c r="F177" s="219" t="s">
        <v>432</v>
      </c>
      <c r="G177" s="196" t="s">
        <v>433</v>
      </c>
      <c r="H177" s="196" t="s">
        <v>99</v>
      </c>
    </row>
    <row r="178" spans="1:8" ht="45" x14ac:dyDescent="0.2">
      <c r="A178" s="220" t="s">
        <v>540</v>
      </c>
      <c r="B178" s="221" t="s">
        <v>693</v>
      </c>
      <c r="C178" s="221" t="s">
        <v>694</v>
      </c>
      <c r="D178" s="222"/>
      <c r="E178" s="223">
        <v>1</v>
      </c>
      <c r="F178" s="221" t="s">
        <v>438</v>
      </c>
      <c r="G178" s="224">
        <f t="shared" ref="G178:G191" si="6">D178*E178</f>
        <v>0</v>
      </c>
      <c r="H178" s="225">
        <v>0.21</v>
      </c>
    </row>
    <row r="179" spans="1:8" ht="33.75" x14ac:dyDescent="0.2">
      <c r="A179" s="220" t="s">
        <v>543</v>
      </c>
      <c r="B179" s="221" t="s">
        <v>693</v>
      </c>
      <c r="C179" s="221" t="s">
        <v>695</v>
      </c>
      <c r="D179" s="222"/>
      <c r="E179" s="223">
        <v>1</v>
      </c>
      <c r="F179" s="221" t="s">
        <v>438</v>
      </c>
      <c r="G179" s="224">
        <f t="shared" si="6"/>
        <v>0</v>
      </c>
      <c r="H179" s="225">
        <v>0.21</v>
      </c>
    </row>
    <row r="180" spans="1:8" ht="33.75" x14ac:dyDescent="0.2">
      <c r="A180" s="220" t="s">
        <v>545</v>
      </c>
      <c r="B180" s="221" t="s">
        <v>693</v>
      </c>
      <c r="C180" s="221" t="s">
        <v>696</v>
      </c>
      <c r="D180" s="222"/>
      <c r="E180" s="223">
        <v>1</v>
      </c>
      <c r="F180" s="221" t="s">
        <v>438</v>
      </c>
      <c r="G180" s="224">
        <f t="shared" si="6"/>
        <v>0</v>
      </c>
      <c r="H180" s="225">
        <v>0.21</v>
      </c>
    </row>
    <row r="181" spans="1:8" ht="33.75" x14ac:dyDescent="0.2">
      <c r="A181" s="220" t="s">
        <v>547</v>
      </c>
      <c r="B181" s="221" t="s">
        <v>693</v>
      </c>
      <c r="C181" s="221" t="s">
        <v>697</v>
      </c>
      <c r="D181" s="222"/>
      <c r="E181" s="223">
        <v>1</v>
      </c>
      <c r="F181" s="221" t="s">
        <v>438</v>
      </c>
      <c r="G181" s="224">
        <f t="shared" si="6"/>
        <v>0</v>
      </c>
      <c r="H181" s="225">
        <v>0.21</v>
      </c>
    </row>
    <row r="182" spans="1:8" ht="45" x14ac:dyDescent="0.2">
      <c r="A182" s="220" t="s">
        <v>549</v>
      </c>
      <c r="B182" s="221" t="s">
        <v>693</v>
      </c>
      <c r="C182" s="221" t="s">
        <v>698</v>
      </c>
      <c r="D182" s="222"/>
      <c r="E182" s="223">
        <v>1</v>
      </c>
      <c r="F182" s="221" t="s">
        <v>438</v>
      </c>
      <c r="G182" s="224">
        <f t="shared" si="6"/>
        <v>0</v>
      </c>
      <c r="H182" s="225">
        <v>0.21</v>
      </c>
    </row>
    <row r="183" spans="1:8" ht="45" x14ac:dyDescent="0.2">
      <c r="A183" s="220" t="s">
        <v>551</v>
      </c>
      <c r="B183" s="221" t="s">
        <v>693</v>
      </c>
      <c r="C183" s="221" t="s">
        <v>699</v>
      </c>
      <c r="D183" s="222"/>
      <c r="E183" s="223">
        <v>1</v>
      </c>
      <c r="F183" s="221" t="s">
        <v>438</v>
      </c>
      <c r="G183" s="224">
        <f t="shared" si="6"/>
        <v>0</v>
      </c>
      <c r="H183" s="225">
        <v>0.21</v>
      </c>
    </row>
    <row r="184" spans="1:8" ht="22.5" x14ac:dyDescent="0.2">
      <c r="A184" s="220" t="s">
        <v>553</v>
      </c>
      <c r="B184" s="221" t="s">
        <v>693</v>
      </c>
      <c r="C184" s="221" t="s">
        <v>700</v>
      </c>
      <c r="D184" s="222"/>
      <c r="E184" s="223">
        <v>1</v>
      </c>
      <c r="F184" s="221" t="s">
        <v>438</v>
      </c>
      <c r="G184" s="224">
        <f t="shared" si="6"/>
        <v>0</v>
      </c>
      <c r="H184" s="225">
        <v>0.21</v>
      </c>
    </row>
    <row r="185" spans="1:8" ht="22.5" x14ac:dyDescent="0.2">
      <c r="A185" s="220" t="s">
        <v>556</v>
      </c>
      <c r="B185" s="221" t="s">
        <v>693</v>
      </c>
      <c r="C185" s="221" t="s">
        <v>701</v>
      </c>
      <c r="D185" s="222"/>
      <c r="E185" s="223">
        <v>1</v>
      </c>
      <c r="F185" s="221" t="s">
        <v>438</v>
      </c>
      <c r="G185" s="224">
        <f t="shared" si="6"/>
        <v>0</v>
      </c>
      <c r="H185" s="225">
        <v>0.21</v>
      </c>
    </row>
    <row r="186" spans="1:8" ht="22.5" x14ac:dyDescent="0.2">
      <c r="A186" s="220" t="s">
        <v>559</v>
      </c>
      <c r="B186" s="221" t="s">
        <v>693</v>
      </c>
      <c r="C186" s="221" t="s">
        <v>702</v>
      </c>
      <c r="D186" s="222"/>
      <c r="E186" s="223">
        <v>26</v>
      </c>
      <c r="F186" s="221" t="s">
        <v>438</v>
      </c>
      <c r="G186" s="224">
        <f t="shared" si="6"/>
        <v>0</v>
      </c>
      <c r="H186" s="225">
        <v>0.21</v>
      </c>
    </row>
    <row r="187" spans="1:8" ht="22.5" x14ac:dyDescent="0.2">
      <c r="A187" s="220" t="s">
        <v>562</v>
      </c>
      <c r="B187" s="221" t="s">
        <v>693</v>
      </c>
      <c r="C187" s="221" t="s">
        <v>703</v>
      </c>
      <c r="D187" s="222"/>
      <c r="E187" s="223">
        <v>2</v>
      </c>
      <c r="F187" s="221" t="s">
        <v>438</v>
      </c>
      <c r="G187" s="224">
        <f t="shared" si="6"/>
        <v>0</v>
      </c>
      <c r="H187" s="225">
        <v>0.21</v>
      </c>
    </row>
    <row r="188" spans="1:8" ht="22.5" x14ac:dyDescent="0.2">
      <c r="A188" s="220" t="s">
        <v>565</v>
      </c>
      <c r="B188" s="221" t="s">
        <v>693</v>
      </c>
      <c r="C188" s="221" t="s">
        <v>704</v>
      </c>
      <c r="D188" s="222"/>
      <c r="E188" s="223">
        <v>1</v>
      </c>
      <c r="F188" s="221" t="s">
        <v>438</v>
      </c>
      <c r="G188" s="224">
        <f t="shared" si="6"/>
        <v>0</v>
      </c>
      <c r="H188" s="225">
        <v>0.21</v>
      </c>
    </row>
    <row r="189" spans="1:8" ht="56.25" x14ac:dyDescent="0.2">
      <c r="A189" s="220" t="s">
        <v>705</v>
      </c>
      <c r="B189" s="221" t="s">
        <v>693</v>
      </c>
      <c r="C189" s="221" t="s">
        <v>706</v>
      </c>
      <c r="D189" s="222"/>
      <c r="E189" s="223">
        <v>1</v>
      </c>
      <c r="F189" s="221" t="s">
        <v>438</v>
      </c>
      <c r="G189" s="224">
        <f t="shared" si="6"/>
        <v>0</v>
      </c>
      <c r="H189" s="225">
        <v>0.21</v>
      </c>
    </row>
    <row r="190" spans="1:8" ht="22.5" x14ac:dyDescent="0.2">
      <c r="A190" s="220">
        <v>13</v>
      </c>
      <c r="B190" s="221" t="s">
        <v>707</v>
      </c>
      <c r="C190" s="221" t="s">
        <v>708</v>
      </c>
      <c r="D190" s="222"/>
      <c r="E190" s="223">
        <v>1</v>
      </c>
      <c r="F190" s="221" t="s">
        <v>438</v>
      </c>
      <c r="G190" s="224">
        <f t="shared" si="6"/>
        <v>0</v>
      </c>
      <c r="H190" s="225">
        <v>0.21</v>
      </c>
    </row>
    <row r="191" spans="1:8" ht="45" x14ac:dyDescent="0.2">
      <c r="A191" s="220">
        <v>14</v>
      </c>
      <c r="B191" s="221" t="s">
        <v>739</v>
      </c>
      <c r="C191" s="221" t="s">
        <v>740</v>
      </c>
      <c r="D191" s="222"/>
      <c r="E191" s="223">
        <v>27</v>
      </c>
      <c r="F191" s="221" t="s">
        <v>438</v>
      </c>
      <c r="G191" s="224">
        <f t="shared" si="6"/>
        <v>0</v>
      </c>
      <c r="H191" s="225">
        <v>0.21</v>
      </c>
    </row>
    <row r="192" spans="1:8" x14ac:dyDescent="0.2">
      <c r="H192" s="201"/>
    </row>
    <row r="193" spans="1:8" ht="12" thickBot="1" x14ac:dyDescent="0.25">
      <c r="A193" s="226" t="s">
        <v>709</v>
      </c>
    </row>
    <row r="194" spans="1:8" ht="12.75" thickTop="1" x14ac:dyDescent="0.2">
      <c r="A194" s="227"/>
      <c r="B194" s="227"/>
      <c r="C194" s="227"/>
      <c r="D194" s="227"/>
      <c r="E194" s="227"/>
      <c r="F194" s="227"/>
      <c r="G194" s="228">
        <f>SUM(G178:G193)</f>
        <v>0</v>
      </c>
      <c r="H194" s="227"/>
    </row>
    <row r="196" spans="1:8" ht="12.75" x14ac:dyDescent="0.2">
      <c r="A196" s="229" t="s">
        <v>710</v>
      </c>
    </row>
    <row r="197" spans="1:8" ht="12" x14ac:dyDescent="0.2">
      <c r="A197" s="230" t="s">
        <v>711</v>
      </c>
      <c r="D197" s="203">
        <f>G194</f>
        <v>0</v>
      </c>
    </row>
    <row r="199" spans="1:8" ht="15.75" x14ac:dyDescent="0.2">
      <c r="A199" s="304" t="s">
        <v>712</v>
      </c>
      <c r="B199" s="304"/>
      <c r="C199" s="304"/>
      <c r="D199" s="304"/>
      <c r="E199" s="304"/>
      <c r="F199" s="304"/>
      <c r="G199" s="304"/>
      <c r="H199" s="304"/>
    </row>
    <row r="200" spans="1:8" x14ac:dyDescent="0.2">
      <c r="A200" s="196" t="s">
        <v>428</v>
      </c>
      <c r="B200" s="219" t="s">
        <v>429</v>
      </c>
      <c r="C200" s="219" t="s">
        <v>391</v>
      </c>
      <c r="D200" s="196" t="s">
        <v>430</v>
      </c>
      <c r="E200" s="196" t="s">
        <v>431</v>
      </c>
      <c r="F200" s="219" t="s">
        <v>432</v>
      </c>
      <c r="G200" s="196" t="s">
        <v>433</v>
      </c>
      <c r="H200" s="196" t="s">
        <v>99</v>
      </c>
    </row>
    <row r="201" spans="1:8" x14ac:dyDescent="0.2">
      <c r="A201" s="220">
        <v>1</v>
      </c>
      <c r="B201" s="221" t="s">
        <v>541</v>
      </c>
      <c r="C201" s="221" t="s">
        <v>713</v>
      </c>
      <c r="D201" s="222"/>
      <c r="E201" s="223">
        <v>420</v>
      </c>
      <c r="F201" s="221" t="s">
        <v>714</v>
      </c>
      <c r="G201" s="224">
        <f t="shared" ref="G201:G212" si="7">D201*E201</f>
        <v>0</v>
      </c>
      <c r="H201" s="225">
        <v>0.21</v>
      </c>
    </row>
    <row r="202" spans="1:8" x14ac:dyDescent="0.2">
      <c r="A202" s="220">
        <v>2</v>
      </c>
      <c r="B202" s="221" t="s">
        <v>541</v>
      </c>
      <c r="C202" s="221" t="s">
        <v>715</v>
      </c>
      <c r="D202" s="222"/>
      <c r="E202" s="223">
        <v>50</v>
      </c>
      <c r="F202" s="221" t="s">
        <v>714</v>
      </c>
      <c r="G202" s="224">
        <f t="shared" si="7"/>
        <v>0</v>
      </c>
      <c r="H202" s="225">
        <v>0.21</v>
      </c>
    </row>
    <row r="203" spans="1:8" ht="22.5" x14ac:dyDescent="0.2">
      <c r="A203" s="220">
        <v>3</v>
      </c>
      <c r="B203" s="221" t="s">
        <v>541</v>
      </c>
      <c r="C203" s="221" t="s">
        <v>716</v>
      </c>
      <c r="D203" s="222"/>
      <c r="E203" s="223">
        <v>40</v>
      </c>
      <c r="F203" s="221" t="s">
        <v>714</v>
      </c>
      <c r="G203" s="224">
        <f t="shared" si="7"/>
        <v>0</v>
      </c>
      <c r="H203" s="225">
        <v>0.21</v>
      </c>
    </row>
    <row r="204" spans="1:8" ht="22.5" x14ac:dyDescent="0.2">
      <c r="A204" s="220">
        <v>4</v>
      </c>
      <c r="B204" s="221" t="s">
        <v>541</v>
      </c>
      <c r="C204" s="221" t="s">
        <v>717</v>
      </c>
      <c r="D204" s="222"/>
      <c r="E204" s="223">
        <v>60</v>
      </c>
      <c r="F204" s="221" t="s">
        <v>714</v>
      </c>
      <c r="G204" s="224">
        <f t="shared" si="7"/>
        <v>0</v>
      </c>
      <c r="H204" s="225">
        <v>0.21</v>
      </c>
    </row>
    <row r="205" spans="1:8" x14ac:dyDescent="0.2">
      <c r="A205" s="220">
        <v>5</v>
      </c>
      <c r="B205" s="221" t="s">
        <v>541</v>
      </c>
      <c r="C205" s="221" t="s">
        <v>718</v>
      </c>
      <c r="D205" s="222"/>
      <c r="E205" s="223">
        <v>50</v>
      </c>
      <c r="F205" s="221" t="s">
        <v>714</v>
      </c>
      <c r="G205" s="224">
        <f t="shared" si="7"/>
        <v>0</v>
      </c>
      <c r="H205" s="225">
        <v>0.21</v>
      </c>
    </row>
    <row r="206" spans="1:8" x14ac:dyDescent="0.2">
      <c r="A206" s="220">
        <v>6</v>
      </c>
      <c r="B206" s="221" t="s">
        <v>541</v>
      </c>
      <c r="C206" s="221" t="s">
        <v>719</v>
      </c>
      <c r="D206" s="222"/>
      <c r="E206" s="223">
        <v>420</v>
      </c>
      <c r="F206" s="221" t="s">
        <v>714</v>
      </c>
      <c r="G206" s="224">
        <f t="shared" si="7"/>
        <v>0</v>
      </c>
      <c r="H206" s="225">
        <v>0.21</v>
      </c>
    </row>
    <row r="207" spans="1:8" ht="22.5" x14ac:dyDescent="0.2">
      <c r="A207" s="220">
        <v>7</v>
      </c>
      <c r="B207" s="221" t="s">
        <v>541</v>
      </c>
      <c r="C207" s="221" t="s">
        <v>720</v>
      </c>
      <c r="D207" s="222"/>
      <c r="E207" s="223">
        <v>50</v>
      </c>
      <c r="F207" s="221" t="s">
        <v>714</v>
      </c>
      <c r="G207" s="224">
        <f t="shared" si="7"/>
        <v>0</v>
      </c>
      <c r="H207" s="225">
        <v>0.21</v>
      </c>
    </row>
    <row r="208" spans="1:8" ht="22.5" x14ac:dyDescent="0.2">
      <c r="A208" s="220">
        <v>8</v>
      </c>
      <c r="B208" s="221" t="s">
        <v>541</v>
      </c>
      <c r="C208" s="221" t="s">
        <v>721</v>
      </c>
      <c r="D208" s="222"/>
      <c r="E208" s="223">
        <v>40</v>
      </c>
      <c r="F208" s="221" t="s">
        <v>714</v>
      </c>
      <c r="G208" s="224">
        <f t="shared" si="7"/>
        <v>0</v>
      </c>
      <c r="H208" s="225">
        <v>0.21</v>
      </c>
    </row>
    <row r="209" spans="1:8" x14ac:dyDescent="0.2">
      <c r="A209" s="220">
        <v>9</v>
      </c>
      <c r="B209" s="221" t="s">
        <v>541</v>
      </c>
      <c r="C209" s="221" t="s">
        <v>722</v>
      </c>
      <c r="D209" s="222"/>
      <c r="E209" s="223">
        <v>160</v>
      </c>
      <c r="F209" s="221" t="s">
        <v>714</v>
      </c>
      <c r="G209" s="224">
        <f t="shared" si="7"/>
        <v>0</v>
      </c>
      <c r="H209" s="225">
        <v>0.21</v>
      </c>
    </row>
    <row r="210" spans="1:8" ht="33.75" x14ac:dyDescent="0.2">
      <c r="A210" s="220">
        <v>10</v>
      </c>
      <c r="B210" s="221" t="s">
        <v>541</v>
      </c>
      <c r="C210" s="221" t="s">
        <v>723</v>
      </c>
      <c r="D210" s="222"/>
      <c r="E210" s="223">
        <v>8</v>
      </c>
      <c r="F210" s="221" t="s">
        <v>714</v>
      </c>
      <c r="G210" s="224">
        <f t="shared" si="7"/>
        <v>0</v>
      </c>
      <c r="H210" s="225">
        <v>0.21</v>
      </c>
    </row>
    <row r="211" spans="1:8" ht="33.75" x14ac:dyDescent="0.2">
      <c r="A211" s="220">
        <v>11</v>
      </c>
      <c r="B211" s="221" t="s">
        <v>541</v>
      </c>
      <c r="C211" s="221" t="s">
        <v>724</v>
      </c>
      <c r="D211" s="222"/>
      <c r="E211" s="223">
        <v>48</v>
      </c>
      <c r="F211" s="221" t="s">
        <v>714</v>
      </c>
      <c r="G211" s="224">
        <f t="shared" si="7"/>
        <v>0</v>
      </c>
      <c r="H211" s="225">
        <v>0.21</v>
      </c>
    </row>
    <row r="212" spans="1:8" ht="33.75" x14ac:dyDescent="0.2">
      <c r="A212" s="220">
        <v>12</v>
      </c>
      <c r="B212" s="221" t="s">
        <v>541</v>
      </c>
      <c r="C212" s="221" t="s">
        <v>725</v>
      </c>
      <c r="D212" s="222"/>
      <c r="E212" s="223">
        <v>48</v>
      </c>
      <c r="F212" s="221" t="s">
        <v>714</v>
      </c>
      <c r="G212" s="224">
        <f t="shared" si="7"/>
        <v>0</v>
      </c>
      <c r="H212" s="225">
        <v>0.21</v>
      </c>
    </row>
    <row r="213" spans="1:8" x14ac:dyDescent="0.2">
      <c r="H213" s="201"/>
    </row>
    <row r="214" spans="1:8" ht="12" thickBot="1" x14ac:dyDescent="0.25">
      <c r="A214" s="226" t="s">
        <v>726</v>
      </c>
    </row>
    <row r="215" spans="1:8" ht="12.75" thickTop="1" x14ac:dyDescent="0.2">
      <c r="A215" s="227"/>
      <c r="B215" s="227"/>
      <c r="C215" s="227"/>
      <c r="D215" s="227"/>
      <c r="E215" s="227"/>
      <c r="F215" s="227"/>
      <c r="G215" s="228">
        <f>SUM(G201:G214)</f>
        <v>0</v>
      </c>
      <c r="H215" s="227"/>
    </row>
    <row r="217" spans="1:8" ht="12.75" x14ac:dyDescent="0.2">
      <c r="A217" s="229" t="s">
        <v>727</v>
      </c>
    </row>
    <row r="218" spans="1:8" ht="12" x14ac:dyDescent="0.2">
      <c r="A218" s="230" t="s">
        <v>728</v>
      </c>
      <c r="D218" s="203">
        <f>G215</f>
        <v>0</v>
      </c>
    </row>
  </sheetData>
  <mergeCells count="7">
    <mergeCell ref="A199:H199"/>
    <mergeCell ref="A1:H1"/>
    <mergeCell ref="A26:H26"/>
    <mergeCell ref="A39:H39"/>
    <mergeCell ref="A83:H83"/>
    <mergeCell ref="A95:H95"/>
    <mergeCell ref="A176:H176"/>
  </mergeCells>
  <pageMargins left="0.7" right="0.7" top="0.78740157499999996" bottom="0.78740157499999996" header="0.3" footer="0.3"/>
  <pageSetup paperSize="9" orientation="portrait" r:id="rId1"/>
  <headerFooter>
    <oddFooter>&amp;CStrana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A4AA7-E482-40B2-88B1-E26242CE23AB}">
  <dimension ref="A1:A17"/>
  <sheetViews>
    <sheetView tabSelected="1" zoomScale="70" zoomScaleNormal="70" workbookViewId="0">
      <selection activeCell="A4" sqref="A4"/>
    </sheetView>
  </sheetViews>
  <sheetFormatPr defaultRowHeight="15" x14ac:dyDescent="0.25"/>
  <cols>
    <col min="1" max="1" width="141.7109375" style="232" customWidth="1"/>
    <col min="2" max="16384" width="9.140625" style="232"/>
  </cols>
  <sheetData>
    <row r="1" spans="1:1" ht="18.75" x14ac:dyDescent="0.3">
      <c r="A1" s="231" t="s">
        <v>729</v>
      </c>
    </row>
    <row r="3" spans="1:1" x14ac:dyDescent="0.25">
      <c r="A3" s="233" t="s">
        <v>730</v>
      </c>
    </row>
    <row r="4" spans="1:1" ht="270" customHeight="1" x14ac:dyDescent="0.25">
      <c r="A4" s="306" t="s">
        <v>742</v>
      </c>
    </row>
    <row r="5" spans="1:1" ht="328.5" customHeight="1" x14ac:dyDescent="0.25">
      <c r="A5" s="305" t="s">
        <v>741</v>
      </c>
    </row>
    <row r="7" spans="1:1" x14ac:dyDescent="0.25">
      <c r="A7" s="233" t="s">
        <v>731</v>
      </c>
    </row>
    <row r="8" spans="1:1" x14ac:dyDescent="0.25">
      <c r="A8" s="232" t="s">
        <v>732</v>
      </c>
    </row>
    <row r="10" spans="1:1" x14ac:dyDescent="0.25">
      <c r="A10" s="233" t="s">
        <v>733</v>
      </c>
    </row>
    <row r="11" spans="1:1" x14ac:dyDescent="0.25">
      <c r="A11" s="232" t="s">
        <v>734</v>
      </c>
    </row>
    <row r="13" spans="1:1" x14ac:dyDescent="0.25">
      <c r="A13" s="233" t="s">
        <v>735</v>
      </c>
    </row>
    <row r="14" spans="1:1" ht="360" x14ac:dyDescent="0.25">
      <c r="A14" s="234" t="s">
        <v>736</v>
      </c>
    </row>
    <row r="16" spans="1:1" x14ac:dyDescent="0.25">
      <c r="A16" s="233" t="s">
        <v>737</v>
      </c>
    </row>
    <row r="17" spans="1:1" ht="345" x14ac:dyDescent="0.25">
      <c r="A17" s="234" t="s">
        <v>738</v>
      </c>
    </row>
  </sheetData>
  <pageMargins left="0.7" right="0.7" top="0.78740157499999996" bottom="0.78740157499999996" header="0.3" footer="0.3"/>
  <pageSetup paperSize="9" orientation="landscape" horizontalDpi="300" verticalDpi="300" r:id="rId1"/>
  <rowBreaks count="3" manualBreakCount="3">
    <brk id="4" man="1"/>
    <brk id="6" max="16383" man="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48</vt:i4>
      </vt:variant>
    </vt:vector>
  </HeadingPairs>
  <TitlesOfParts>
    <vt:vector size="55" baseType="lpstr">
      <vt:lpstr>Pokyny pro vyplnění</vt:lpstr>
      <vt:lpstr>Stavba</vt:lpstr>
      <vt:lpstr>VzorPolozky</vt:lpstr>
      <vt:lpstr>I. etapa 01 Pol</vt:lpstr>
      <vt:lpstr>Rekapitulace</vt:lpstr>
      <vt:lpstr>Položky</vt:lpstr>
      <vt:lpstr>Specifikace TS</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'I. etapa 01 Pol'!Názvy_tisku</vt:lpstr>
      <vt:lpstr>oadresa</vt:lpstr>
      <vt:lpstr>Stavba!Objednatel</vt:lpstr>
      <vt:lpstr>Stavba!Objekt</vt:lpstr>
      <vt:lpstr>'I. etapa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Kišová Jana</dc:creator>
  <cp:lastModifiedBy>Kišová Jana</cp:lastModifiedBy>
  <cp:lastPrinted>2026-02-13T10:47:29Z</cp:lastPrinted>
  <dcterms:created xsi:type="dcterms:W3CDTF">2009-04-08T07:15:50Z</dcterms:created>
  <dcterms:modified xsi:type="dcterms:W3CDTF">2026-02-13T10:48:42Z</dcterms:modified>
</cp:coreProperties>
</file>